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</sheets>
  <externalReferences>
    <externalReference r:id="rId2"/>
    <externalReference r:id="rId3"/>
  </externalReferences>
  <definedNames>
    <definedName name="_xlnm._FilterDatabase" localSheetId="0" hidden="1">'ВМП КС'!$A$8:$AK$110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'ВМП КС'!$B:$C,'ВМП КС'!$4:$7</definedName>
  </definedNames>
  <calcPr calcId="145621"/>
</workbook>
</file>

<file path=xl/calcChain.xml><?xml version="1.0" encoding="utf-8"?>
<calcChain xmlns="http://schemas.openxmlformats.org/spreadsheetml/2006/main">
  <c r="Y9" i="1" l="1"/>
  <c r="X10" i="1"/>
  <c r="X9" i="1" s="1"/>
  <c r="J9" i="1"/>
  <c r="L9" i="1"/>
  <c r="N9" i="1"/>
  <c r="P9" i="1"/>
  <c r="R9" i="1"/>
  <c r="S9" i="1"/>
  <c r="T9" i="1"/>
  <c r="V9" i="1"/>
  <c r="W9" i="1"/>
  <c r="Z9" i="1"/>
  <c r="AB9" i="1"/>
  <c r="AD9" i="1"/>
  <c r="AD110" i="1" s="1"/>
  <c r="AE9" i="1"/>
  <c r="AE110" i="1" s="1"/>
  <c r="AF9" i="1"/>
  <c r="AH9" i="1"/>
  <c r="O9" i="1"/>
  <c r="AI9" i="1"/>
  <c r="U9" i="1"/>
  <c r="AG9" i="1"/>
  <c r="AJ9" i="1"/>
  <c r="J14" i="1"/>
  <c r="L14" i="1"/>
  <c r="N14" i="1"/>
  <c r="P14" i="1"/>
  <c r="R14" i="1"/>
  <c r="T14" i="1"/>
  <c r="V14" i="1"/>
  <c r="X14" i="1"/>
  <c r="Z14" i="1"/>
  <c r="AB14" i="1"/>
  <c r="AF14" i="1"/>
  <c r="AH14" i="1"/>
  <c r="AJ14" i="1"/>
  <c r="Q14" i="1"/>
  <c r="AI14" i="1"/>
  <c r="S14" i="1"/>
  <c r="AC14" i="1"/>
  <c r="AG14" i="1"/>
  <c r="J16" i="1"/>
  <c r="L16" i="1"/>
  <c r="N16" i="1"/>
  <c r="P16" i="1"/>
  <c r="R16" i="1"/>
  <c r="T16" i="1"/>
  <c r="V16" i="1"/>
  <c r="X16" i="1"/>
  <c r="Z16" i="1"/>
  <c r="AB16" i="1"/>
  <c r="AF16" i="1"/>
  <c r="AH16" i="1"/>
  <c r="AJ16" i="1"/>
  <c r="Q16" i="1"/>
  <c r="AC16" i="1"/>
  <c r="K16" i="1"/>
  <c r="S16" i="1"/>
  <c r="U16" i="1"/>
  <c r="W16" i="1"/>
  <c r="AA16" i="1"/>
  <c r="AG16" i="1"/>
  <c r="AI16" i="1"/>
  <c r="J19" i="1"/>
  <c r="L19" i="1"/>
  <c r="N19" i="1"/>
  <c r="P19" i="1"/>
  <c r="R19" i="1"/>
  <c r="T19" i="1"/>
  <c r="V19" i="1"/>
  <c r="X19" i="1"/>
  <c r="Z19" i="1"/>
  <c r="AB19" i="1"/>
  <c r="AF19" i="1"/>
  <c r="AH19" i="1"/>
  <c r="H20" i="1"/>
  <c r="Q20" i="1" s="1"/>
  <c r="Q19" i="1" s="1"/>
  <c r="I20" i="1"/>
  <c r="AC20" i="1" s="1"/>
  <c r="AC19" i="1" s="1"/>
  <c r="AJ20" i="1"/>
  <c r="AJ19" i="1" s="1"/>
  <c r="J21" i="1"/>
  <c r="L21" i="1"/>
  <c r="N21" i="1"/>
  <c r="P21" i="1"/>
  <c r="R21" i="1"/>
  <c r="T21" i="1"/>
  <c r="V21" i="1"/>
  <c r="X21" i="1"/>
  <c r="Z21" i="1"/>
  <c r="AB21" i="1"/>
  <c r="AF21" i="1"/>
  <c r="AH21" i="1"/>
  <c r="H22" i="1"/>
  <c r="O22" i="1" s="1"/>
  <c r="O21" i="1" s="1"/>
  <c r="I22" i="1"/>
  <c r="AG22" i="1" s="1"/>
  <c r="AG21" i="1" s="1"/>
  <c r="K22" i="1"/>
  <c r="K21" i="1" s="1"/>
  <c r="U22" i="1"/>
  <c r="U21" i="1" s="1"/>
  <c r="W22" i="1"/>
  <c r="W21" i="1" s="1"/>
  <c r="Y22" i="1"/>
  <c r="Y21" i="1" s="1"/>
  <c r="AJ22" i="1"/>
  <c r="AJ21" i="1" s="1"/>
  <c r="J23" i="1"/>
  <c r="L23" i="1"/>
  <c r="N23" i="1"/>
  <c r="P23" i="1"/>
  <c r="R23" i="1"/>
  <c r="T23" i="1"/>
  <c r="V23" i="1"/>
  <c r="X23" i="1"/>
  <c r="Z23" i="1"/>
  <c r="AB23" i="1"/>
  <c r="AF23" i="1"/>
  <c r="AH23" i="1"/>
  <c r="H24" i="1"/>
  <c r="S24" i="1" s="1"/>
  <c r="I24" i="1"/>
  <c r="W24" i="1"/>
  <c r="AJ24" i="1"/>
  <c r="AJ23" i="1" s="1"/>
  <c r="H25" i="1"/>
  <c r="S25" i="1" s="1"/>
  <c r="I25" i="1"/>
  <c r="AC25" i="1" s="1"/>
  <c r="K25" i="1"/>
  <c r="M25" i="1"/>
  <c r="U25" i="1"/>
  <c r="W25" i="1"/>
  <c r="Y25" i="1"/>
  <c r="AJ25" i="1"/>
  <c r="J26" i="1"/>
  <c r="N26" i="1"/>
  <c r="P26" i="1"/>
  <c r="R26" i="1"/>
  <c r="T26" i="1"/>
  <c r="V26" i="1"/>
  <c r="X26" i="1"/>
  <c r="Z26" i="1"/>
  <c r="AB26" i="1"/>
  <c r="AF26" i="1"/>
  <c r="AH26" i="1"/>
  <c r="H27" i="1"/>
  <c r="Q27" i="1" s="1"/>
  <c r="I27" i="1"/>
  <c r="AI27" i="1" s="1"/>
  <c r="AJ27" i="1"/>
  <c r="H28" i="1"/>
  <c r="AA28" i="1" s="1"/>
  <c r="I28" i="1"/>
  <c r="AI28" i="1" s="1"/>
  <c r="AJ28" i="1"/>
  <c r="H29" i="1"/>
  <c r="I29" i="1"/>
  <c r="AI29" i="1" s="1"/>
  <c r="L29" i="1"/>
  <c r="AG29" i="1"/>
  <c r="AJ29" i="1"/>
  <c r="H30" i="1"/>
  <c r="K30" i="1" s="1"/>
  <c r="I30" i="1"/>
  <c r="AI30" i="1" s="1"/>
  <c r="L30" i="1"/>
  <c r="O30" i="1"/>
  <c r="Q30" i="1"/>
  <c r="S30" i="1"/>
  <c r="U30" i="1"/>
  <c r="AG30" i="1"/>
  <c r="AJ30" i="1"/>
  <c r="H31" i="1"/>
  <c r="S31" i="1" s="1"/>
  <c r="I31" i="1"/>
  <c r="AG31" i="1" s="1"/>
  <c r="Q31" i="1"/>
  <c r="AJ31" i="1"/>
  <c r="H32" i="1"/>
  <c r="Q32" i="1" s="1"/>
  <c r="I32" i="1"/>
  <c r="AG32" i="1" s="1"/>
  <c r="K32" i="1"/>
  <c r="L32" i="1"/>
  <c r="J33" i="1"/>
  <c r="L33" i="1"/>
  <c r="N33" i="1"/>
  <c r="P33" i="1"/>
  <c r="R33" i="1"/>
  <c r="T33" i="1"/>
  <c r="V33" i="1"/>
  <c r="X33" i="1"/>
  <c r="Z33" i="1"/>
  <c r="AB33" i="1"/>
  <c r="AF33" i="1"/>
  <c r="AH33" i="1"/>
  <c r="AI33" i="1"/>
  <c r="H34" i="1"/>
  <c r="M34" i="1" s="1"/>
  <c r="I34" i="1"/>
  <c r="AC34" i="1"/>
  <c r="AG34" i="1"/>
  <c r="AI34" i="1"/>
  <c r="AJ34" i="1"/>
  <c r="H35" i="1"/>
  <c r="M35" i="1" s="1"/>
  <c r="I35" i="1"/>
  <c r="Y35" i="1"/>
  <c r="AC35" i="1"/>
  <c r="AG35" i="1"/>
  <c r="AI35" i="1"/>
  <c r="AJ35" i="1"/>
  <c r="J36" i="1"/>
  <c r="L36" i="1"/>
  <c r="N36" i="1"/>
  <c r="P36" i="1"/>
  <c r="T36" i="1"/>
  <c r="V36" i="1"/>
  <c r="X36" i="1"/>
  <c r="Z36" i="1"/>
  <c r="AB36" i="1"/>
  <c r="AF36" i="1"/>
  <c r="AH36" i="1"/>
  <c r="J44" i="1"/>
  <c r="L44" i="1"/>
  <c r="N44" i="1"/>
  <c r="P44" i="1"/>
  <c r="R44" i="1"/>
  <c r="T44" i="1"/>
  <c r="V44" i="1"/>
  <c r="X44" i="1"/>
  <c r="Z44" i="1"/>
  <c r="AB44" i="1"/>
  <c r="AF44" i="1"/>
  <c r="AH44" i="1"/>
  <c r="AG44" i="1"/>
  <c r="AJ44" i="1"/>
  <c r="J48" i="1"/>
  <c r="L48" i="1"/>
  <c r="N48" i="1"/>
  <c r="P48" i="1"/>
  <c r="R48" i="1"/>
  <c r="T48" i="1"/>
  <c r="V48" i="1"/>
  <c r="X48" i="1"/>
  <c r="Z48" i="1"/>
  <c r="AB48" i="1"/>
  <c r="AF48" i="1"/>
  <c r="AH48" i="1"/>
  <c r="H49" i="1"/>
  <c r="Y49" i="1" s="1"/>
  <c r="I49" i="1"/>
  <c r="AG49" i="1" s="1"/>
  <c r="M49" i="1"/>
  <c r="W49" i="1"/>
  <c r="AJ49" i="1"/>
  <c r="H50" i="1"/>
  <c r="O50" i="1" s="1"/>
  <c r="I50" i="1"/>
  <c r="AJ50" i="1"/>
  <c r="H51" i="1"/>
  <c r="U51" i="1" s="1"/>
  <c r="I51" i="1"/>
  <c r="AC51" i="1" s="1"/>
  <c r="AG51" i="1"/>
  <c r="AJ51" i="1"/>
  <c r="H52" i="1"/>
  <c r="K52" i="1" s="1"/>
  <c r="I52" i="1"/>
  <c r="AJ52" i="1"/>
  <c r="J53" i="1"/>
  <c r="L53" i="1"/>
  <c r="N53" i="1"/>
  <c r="P53" i="1"/>
  <c r="R53" i="1"/>
  <c r="T53" i="1"/>
  <c r="V53" i="1"/>
  <c r="X53" i="1"/>
  <c r="Z53" i="1"/>
  <c r="AB53" i="1"/>
  <c r="AF53" i="1"/>
  <c r="AH53" i="1"/>
  <c r="H54" i="1"/>
  <c r="O54" i="1" s="1"/>
  <c r="I54" i="1"/>
  <c r="AC54" i="1"/>
  <c r="AG54" i="1"/>
  <c r="AI54" i="1"/>
  <c r="AJ54" i="1"/>
  <c r="H55" i="1"/>
  <c r="U55" i="1" s="1"/>
  <c r="I55" i="1"/>
  <c r="AI55" i="1" s="1"/>
  <c r="AC55" i="1"/>
  <c r="AJ55" i="1"/>
  <c r="H56" i="1"/>
  <c r="K56" i="1" s="1"/>
  <c r="I56" i="1"/>
  <c r="AC56" i="1" s="1"/>
  <c r="AA56" i="1"/>
  <c r="AG56" i="1"/>
  <c r="AJ56" i="1"/>
  <c r="H57" i="1"/>
  <c r="O57" i="1" s="1"/>
  <c r="I57" i="1"/>
  <c r="AC57" i="1" s="1"/>
  <c r="K57" i="1"/>
  <c r="M57" i="1"/>
  <c r="Y57" i="1"/>
  <c r="AJ57" i="1"/>
  <c r="H58" i="1"/>
  <c r="AA58" i="1" s="1"/>
  <c r="I58" i="1"/>
  <c r="AC58" i="1" s="1"/>
  <c r="Y58" i="1"/>
  <c r="AG58" i="1"/>
  <c r="AI58" i="1"/>
  <c r="AJ58" i="1"/>
  <c r="H59" i="1"/>
  <c r="K59" i="1" s="1"/>
  <c r="AK59" i="1" s="1"/>
  <c r="I59" i="1"/>
  <c r="AJ59" i="1"/>
  <c r="H60" i="1"/>
  <c r="K60" i="1" s="1"/>
  <c r="AK60" i="1" s="1"/>
  <c r="I60" i="1"/>
  <c r="AJ60" i="1"/>
  <c r="H61" i="1"/>
  <c r="K61" i="1" s="1"/>
  <c r="I61" i="1"/>
  <c r="O61" i="1"/>
  <c r="AK61" i="1" s="1"/>
  <c r="AJ61" i="1"/>
  <c r="J62" i="1"/>
  <c r="L62" i="1"/>
  <c r="M62" i="1"/>
  <c r="N62" i="1"/>
  <c r="P62" i="1"/>
  <c r="R62" i="1"/>
  <c r="S62" i="1"/>
  <c r="T62" i="1"/>
  <c r="V62" i="1"/>
  <c r="W62" i="1"/>
  <c r="X62" i="1"/>
  <c r="Z62" i="1"/>
  <c r="AB62" i="1"/>
  <c r="AC62" i="1"/>
  <c r="AF62" i="1"/>
  <c r="AG62" i="1"/>
  <c r="AH62" i="1"/>
  <c r="O62" i="1"/>
  <c r="K62" i="1"/>
  <c r="Q62" i="1"/>
  <c r="U62" i="1"/>
  <c r="Y62" i="1"/>
  <c r="AI62" i="1"/>
  <c r="AJ62" i="1"/>
  <c r="J64" i="1"/>
  <c r="L64" i="1"/>
  <c r="N64" i="1"/>
  <c r="P64" i="1"/>
  <c r="R64" i="1"/>
  <c r="T64" i="1"/>
  <c r="V64" i="1"/>
  <c r="X64" i="1"/>
  <c r="Z64" i="1"/>
  <c r="AB64" i="1"/>
  <c r="AF64" i="1"/>
  <c r="AH64" i="1"/>
  <c r="AJ64" i="1"/>
  <c r="J87" i="1"/>
  <c r="L87" i="1"/>
  <c r="N87" i="1"/>
  <c r="P87" i="1"/>
  <c r="R87" i="1"/>
  <c r="T87" i="1"/>
  <c r="V87" i="1"/>
  <c r="X87" i="1"/>
  <c r="Z87" i="1"/>
  <c r="AB87" i="1"/>
  <c r="AF87" i="1"/>
  <c r="AH87" i="1"/>
  <c r="AA87" i="1"/>
  <c r="AJ87" i="1"/>
  <c r="J90" i="1"/>
  <c r="L90" i="1"/>
  <c r="N90" i="1"/>
  <c r="P90" i="1"/>
  <c r="R90" i="1"/>
  <c r="T90" i="1"/>
  <c r="V90" i="1"/>
  <c r="X90" i="1"/>
  <c r="Z90" i="1"/>
  <c r="AB90" i="1"/>
  <c r="AF90" i="1"/>
  <c r="AH90" i="1"/>
  <c r="AA90" i="1"/>
  <c r="AJ90" i="1"/>
  <c r="J98" i="1"/>
  <c r="L98" i="1"/>
  <c r="N98" i="1"/>
  <c r="P98" i="1"/>
  <c r="R98" i="1"/>
  <c r="T98" i="1"/>
  <c r="V98" i="1"/>
  <c r="X98" i="1"/>
  <c r="Z98" i="1"/>
  <c r="AB98" i="1"/>
  <c r="AF98" i="1"/>
  <c r="AH98" i="1"/>
  <c r="AJ98" i="1"/>
  <c r="W98" i="1"/>
  <c r="AC98" i="1"/>
  <c r="AG98" i="1"/>
  <c r="M98" i="1"/>
  <c r="AI98" i="1"/>
  <c r="J102" i="1"/>
  <c r="K102" i="1"/>
  <c r="L102" i="1"/>
  <c r="N102" i="1"/>
  <c r="P102" i="1"/>
  <c r="R102" i="1"/>
  <c r="T102" i="1"/>
  <c r="V102" i="1"/>
  <c r="X102" i="1"/>
  <c r="Z102" i="1"/>
  <c r="AA102" i="1"/>
  <c r="AB102" i="1"/>
  <c r="AF102" i="1"/>
  <c r="AH102" i="1"/>
  <c r="AJ102" i="1"/>
  <c r="M102" i="1"/>
  <c r="U102" i="1"/>
  <c r="Y102" i="1"/>
  <c r="AI102" i="1"/>
  <c r="J105" i="1"/>
  <c r="L105" i="1"/>
  <c r="N105" i="1"/>
  <c r="P105" i="1"/>
  <c r="R105" i="1"/>
  <c r="T105" i="1"/>
  <c r="U105" i="1"/>
  <c r="V105" i="1"/>
  <c r="X105" i="1"/>
  <c r="Z105" i="1"/>
  <c r="AA105" i="1"/>
  <c r="AB105" i="1"/>
  <c r="AF105" i="1"/>
  <c r="AH105" i="1"/>
  <c r="AJ105" i="1"/>
  <c r="K105" i="1"/>
  <c r="O105" i="1"/>
  <c r="Q105" i="1"/>
  <c r="S105" i="1"/>
  <c r="AC105" i="1"/>
  <c r="AG105" i="1"/>
  <c r="AI105" i="1"/>
  <c r="J107" i="1"/>
  <c r="L107" i="1"/>
  <c r="N107" i="1"/>
  <c r="P107" i="1"/>
  <c r="R107" i="1"/>
  <c r="T107" i="1"/>
  <c r="V107" i="1"/>
  <c r="X107" i="1"/>
  <c r="Z107" i="1"/>
  <c r="AB107" i="1"/>
  <c r="AF107" i="1"/>
  <c r="AH107" i="1"/>
  <c r="AJ107" i="1"/>
  <c r="AA107" i="1"/>
  <c r="AC107" i="1"/>
  <c r="W107" i="1"/>
  <c r="M107" i="1"/>
  <c r="W32" i="1" l="1"/>
  <c r="AI22" i="1"/>
  <c r="AI21" i="1" s="1"/>
  <c r="K54" i="1"/>
  <c r="S50" i="1"/>
  <c r="AC33" i="1"/>
  <c r="K24" i="1"/>
  <c r="AC22" i="1"/>
  <c r="AC21" i="1" s="1"/>
  <c r="Q22" i="1"/>
  <c r="Q21" i="1" s="1"/>
  <c r="AI51" i="1"/>
  <c r="AA35" i="1"/>
  <c r="U31" i="1"/>
  <c r="AA22" i="1"/>
  <c r="AA21" i="1" s="1"/>
  <c r="M22" i="1"/>
  <c r="M21" i="1" s="1"/>
  <c r="M33" i="1"/>
  <c r="S35" i="1"/>
  <c r="W54" i="1"/>
  <c r="S54" i="1"/>
  <c r="Q54" i="1"/>
  <c r="O35" i="1"/>
  <c r="AG33" i="1"/>
  <c r="U32" i="1"/>
  <c r="Q24" i="1"/>
  <c r="S22" i="1"/>
  <c r="S21" i="1" s="1"/>
  <c r="AJ33" i="1"/>
  <c r="Q35" i="1"/>
  <c r="U24" i="1"/>
  <c r="S32" i="1"/>
  <c r="W20" i="1"/>
  <c r="W19" i="1" s="1"/>
  <c r="Q34" i="1"/>
  <c r="Q33" i="1" s="1"/>
  <c r="AC32" i="1"/>
  <c r="W34" i="1"/>
  <c r="K34" i="1"/>
  <c r="U28" i="1"/>
  <c r="AG27" i="1"/>
  <c r="O27" i="1"/>
  <c r="K20" i="1"/>
  <c r="K19" i="1" s="1"/>
  <c r="U34" i="1"/>
  <c r="AI32" i="1"/>
  <c r="W31" i="1"/>
  <c r="Q28" i="1"/>
  <c r="M27" i="1"/>
  <c r="AC24" i="1"/>
  <c r="S23" i="1"/>
  <c r="S34" i="1"/>
  <c r="AA34" i="1"/>
  <c r="O34" i="1"/>
  <c r="O33" i="1" s="1"/>
  <c r="K31" i="1"/>
  <c r="AC30" i="1"/>
  <c r="AC29" i="1"/>
  <c r="AC28" i="1"/>
  <c r="Y27" i="1"/>
  <c r="S20" i="1"/>
  <c r="S19" i="1" s="1"/>
  <c r="AC27" i="1"/>
  <c r="AC26" i="1" s="1"/>
  <c r="AG28" i="1"/>
  <c r="AA27" i="1"/>
  <c r="U20" i="1"/>
  <c r="U19" i="1" s="1"/>
  <c r="Y34" i="1"/>
  <c r="Y33" i="1" s="1"/>
  <c r="AA30" i="1"/>
  <c r="S27" i="1"/>
  <c r="S26" i="1" s="1"/>
  <c r="U57" i="1"/>
  <c r="AA51" i="1"/>
  <c r="M51" i="1"/>
  <c r="AK51" i="1" s="1"/>
  <c r="M50" i="1"/>
  <c r="M48" i="1" s="1"/>
  <c r="S57" i="1"/>
  <c r="AA54" i="1"/>
  <c r="AA53" i="1" s="1"/>
  <c r="Y51" i="1"/>
  <c r="K51" i="1"/>
  <c r="W50" i="1"/>
  <c r="K50" i="1"/>
  <c r="AK50" i="1" s="1"/>
  <c r="U49" i="1"/>
  <c r="Y50" i="1"/>
  <c r="Y48" i="1" s="1"/>
  <c r="Q57" i="1"/>
  <c r="AG55" i="1"/>
  <c r="W51" i="1"/>
  <c r="U50" i="1"/>
  <c r="S49" i="1"/>
  <c r="S51" i="1"/>
  <c r="Q51" i="1"/>
  <c r="Q50" i="1"/>
  <c r="K49" i="1"/>
  <c r="W57" i="1"/>
  <c r="O51" i="1"/>
  <c r="AA50" i="1"/>
  <c r="Z110" i="1"/>
  <c r="N110" i="1"/>
  <c r="P110" i="1"/>
  <c r="AB110" i="1"/>
  <c r="AF110" i="1"/>
  <c r="T110" i="1"/>
  <c r="J110" i="1"/>
  <c r="AK52" i="1"/>
  <c r="AI36" i="1"/>
  <c r="U36" i="1"/>
  <c r="AC102" i="1"/>
  <c r="AA98" i="1"/>
  <c r="S107" i="1"/>
  <c r="Q102" i="1"/>
  <c r="W102" i="1"/>
  <c r="AG64" i="1"/>
  <c r="L110" i="1"/>
  <c r="AG107" i="1"/>
  <c r="S102" i="1"/>
  <c r="S90" i="1"/>
  <c r="AI57" i="1"/>
  <c r="S56" i="1"/>
  <c r="V110" i="1"/>
  <c r="O107" i="1"/>
  <c r="AI107" i="1"/>
  <c r="M105" i="1"/>
  <c r="Y105" i="1"/>
  <c r="W105" i="1"/>
  <c r="O102" i="1"/>
  <c r="S98" i="1"/>
  <c r="AG90" i="1"/>
  <c r="O87" i="1"/>
  <c r="AC87" i="1"/>
  <c r="O58" i="1"/>
  <c r="AI56" i="1"/>
  <c r="AI53" i="1" s="1"/>
  <c r="O56" i="1"/>
  <c r="W52" i="1"/>
  <c r="O98" i="1"/>
  <c r="M87" i="1"/>
  <c r="Y87" i="1"/>
  <c r="U87" i="1"/>
  <c r="S87" i="1"/>
  <c r="AC64" i="1"/>
  <c r="Y64" i="1"/>
  <c r="AK62" i="1"/>
  <c r="K58" i="1"/>
  <c r="O55" i="1"/>
  <c r="AA55" i="1"/>
  <c r="K55" i="1"/>
  <c r="W55" i="1"/>
  <c r="S55" i="1"/>
  <c r="AC53" i="1"/>
  <c r="K53" i="1"/>
  <c r="AI49" i="1"/>
  <c r="S36" i="1"/>
  <c r="AK22" i="1"/>
  <c r="AK21" i="1" s="1"/>
  <c r="AH110" i="1"/>
  <c r="Y98" i="1"/>
  <c r="W87" i="1"/>
  <c r="AG57" i="1"/>
  <c r="Y55" i="1"/>
  <c r="U44" i="1"/>
  <c r="AA44" i="1"/>
  <c r="S44" i="1"/>
  <c r="Q44" i="1"/>
  <c r="AI31" i="1"/>
  <c r="AC31" i="1"/>
  <c r="X110" i="1"/>
  <c r="Q87" i="1"/>
  <c r="AI64" i="1"/>
  <c r="O64" i="1"/>
  <c r="U58" i="1"/>
  <c r="Q58" i="1"/>
  <c r="M58" i="1"/>
  <c r="Q56" i="1"/>
  <c r="M56" i="1"/>
  <c r="Y56" i="1"/>
  <c r="U56" i="1"/>
  <c r="AC49" i="1"/>
  <c r="M44" i="1"/>
  <c r="M32" i="1"/>
  <c r="AJ32" i="1"/>
  <c r="AJ26" i="1" s="1"/>
  <c r="L26" i="1"/>
  <c r="Q90" i="1"/>
  <c r="Q55" i="1"/>
  <c r="Y44" i="1"/>
  <c r="Q36" i="1"/>
  <c r="M36" i="1"/>
  <c r="W29" i="1"/>
  <c r="M29" i="1"/>
  <c r="Y29" i="1"/>
  <c r="O29" i="1"/>
  <c r="U29" i="1"/>
  <c r="K29" i="1"/>
  <c r="AA29" i="1"/>
  <c r="S29" i="1"/>
  <c r="Q29" i="1"/>
  <c r="AG20" i="1"/>
  <c r="AG19" i="1" s="1"/>
  <c r="AI20" i="1"/>
  <c r="AI19" i="1" s="1"/>
  <c r="AG102" i="1"/>
  <c r="U107" i="1"/>
  <c r="Y107" i="1"/>
  <c r="M90" i="1"/>
  <c r="Q98" i="1"/>
  <c r="U90" i="1"/>
  <c r="AG87" i="1"/>
  <c r="U64" i="1"/>
  <c r="W58" i="1"/>
  <c r="W56" i="1"/>
  <c r="AC50" i="1"/>
  <c r="AI50" i="1"/>
  <c r="AG50" i="1"/>
  <c r="AG48" i="1" s="1"/>
  <c r="Q107" i="1"/>
  <c r="AK105" i="1"/>
  <c r="M64" i="1"/>
  <c r="S58" i="1"/>
  <c r="M55" i="1"/>
  <c r="O44" i="1"/>
  <c r="AC44" i="1"/>
  <c r="AI44" i="1"/>
  <c r="U23" i="1"/>
  <c r="R36" i="1"/>
  <c r="R110" i="1" s="1"/>
  <c r="AJ36" i="1"/>
  <c r="AI87" i="1"/>
  <c r="M54" i="1"/>
  <c r="Y54" i="1"/>
  <c r="U54" i="1"/>
  <c r="U53" i="1" s="1"/>
  <c r="AJ48" i="1"/>
  <c r="W44" i="1"/>
  <c r="K44" i="1"/>
  <c r="K28" i="1"/>
  <c r="W28" i="1"/>
  <c r="M28" i="1"/>
  <c r="Y28" i="1"/>
  <c r="S28" i="1"/>
  <c r="O28" i="1"/>
  <c r="AA62" i="1"/>
  <c r="AA57" i="1"/>
  <c r="O49" i="1"/>
  <c r="O48" i="1" s="1"/>
  <c r="AA49" i="1"/>
  <c r="AA48" i="1" s="1"/>
  <c r="Q49" i="1"/>
  <c r="AC36" i="1"/>
  <c r="U35" i="1"/>
  <c r="U33" i="1" s="1"/>
  <c r="K35" i="1"/>
  <c r="W35" i="1"/>
  <c r="W33" i="1" s="1"/>
  <c r="AA33" i="1"/>
  <c r="W30" i="1"/>
  <c r="M30" i="1"/>
  <c r="Y30" i="1"/>
  <c r="AG26" i="1"/>
  <c r="AI25" i="1"/>
  <c r="AI24" i="1"/>
  <c r="M20" i="1"/>
  <c r="M19" i="1" s="1"/>
  <c r="Y20" i="1"/>
  <c r="Y19" i="1" s="1"/>
  <c r="O20" i="1"/>
  <c r="O19" i="1" s="1"/>
  <c r="AA20" i="1"/>
  <c r="AA19" i="1" s="1"/>
  <c r="O16" i="1"/>
  <c r="AG25" i="1"/>
  <c r="AG24" i="1"/>
  <c r="M16" i="1"/>
  <c r="M9" i="1"/>
  <c r="K23" i="1"/>
  <c r="Y16" i="1"/>
  <c r="O14" i="1"/>
  <c r="AA14" i="1"/>
  <c r="W14" i="1"/>
  <c r="M14" i="1"/>
  <c r="Y14" i="1"/>
  <c r="AC9" i="1"/>
  <c r="AC23" i="1"/>
  <c r="K9" i="1"/>
  <c r="AJ53" i="1"/>
  <c r="AG36" i="1"/>
  <c r="Y32" i="1"/>
  <c r="O32" i="1"/>
  <c r="AA32" i="1"/>
  <c r="M31" i="1"/>
  <c r="Y31" i="1"/>
  <c r="O31" i="1"/>
  <c r="AA31" i="1"/>
  <c r="U27" i="1"/>
  <c r="K27" i="1"/>
  <c r="W27" i="1"/>
  <c r="O25" i="1"/>
  <c r="AA25" i="1"/>
  <c r="Q25" i="1"/>
  <c r="Q23" i="1" s="1"/>
  <c r="W23" i="1"/>
  <c r="M24" i="1"/>
  <c r="M23" i="1" s="1"/>
  <c r="Y24" i="1"/>
  <c r="Y23" i="1" s="1"/>
  <c r="O24" i="1"/>
  <c r="O23" i="1" s="1"/>
  <c r="AA24" i="1"/>
  <c r="U14" i="1"/>
  <c r="Q9" i="1"/>
  <c r="AA9" i="1"/>
  <c r="U48" i="1" l="1"/>
  <c r="Q26" i="1"/>
  <c r="AC48" i="1"/>
  <c r="S33" i="1"/>
  <c r="AG53" i="1"/>
  <c r="AI23" i="1"/>
  <c r="AI26" i="1"/>
  <c r="AK25" i="1"/>
  <c r="AK32" i="1"/>
  <c r="M26" i="1"/>
  <c r="O26" i="1"/>
  <c r="AK34" i="1"/>
  <c r="AA26" i="1"/>
  <c r="AK20" i="1"/>
  <c r="AK19" i="1" s="1"/>
  <c r="U26" i="1"/>
  <c r="AG23" i="1"/>
  <c r="S53" i="1"/>
  <c r="AK57" i="1"/>
  <c r="Q53" i="1"/>
  <c r="O53" i="1"/>
  <c r="Q48" i="1"/>
  <c r="AK56" i="1"/>
  <c r="W48" i="1"/>
  <c r="S48" i="1"/>
  <c r="W53" i="1"/>
  <c r="K48" i="1"/>
  <c r="AJ110" i="1"/>
  <c r="K90" i="1"/>
  <c r="AK9" i="1"/>
  <c r="AA36" i="1"/>
  <c r="AK24" i="1"/>
  <c r="Y26" i="1"/>
  <c r="M53" i="1"/>
  <c r="AK98" i="1"/>
  <c r="AK31" i="1"/>
  <c r="AA23" i="1"/>
  <c r="K87" i="1"/>
  <c r="Y36" i="1"/>
  <c r="AK54" i="1"/>
  <c r="AC90" i="1"/>
  <c r="AC110" i="1" s="1"/>
  <c r="AK14" i="1"/>
  <c r="K14" i="1"/>
  <c r="AK35" i="1"/>
  <c r="K33" i="1"/>
  <c r="AI90" i="1"/>
  <c r="AK29" i="1"/>
  <c r="K36" i="1"/>
  <c r="O36" i="1"/>
  <c r="AK55" i="1"/>
  <c r="K64" i="1"/>
  <c r="AK16" i="1"/>
  <c r="W26" i="1"/>
  <c r="AK30" i="1"/>
  <c r="AK28" i="1"/>
  <c r="W90" i="1"/>
  <c r="W36" i="1"/>
  <c r="Y90" i="1"/>
  <c r="AI48" i="1"/>
  <c r="AA64" i="1"/>
  <c r="O90" i="1"/>
  <c r="U98" i="1"/>
  <c r="AK102" i="1"/>
  <c r="AK49" i="1"/>
  <c r="AK48" i="1" s="1"/>
  <c r="Q64" i="1"/>
  <c r="Q110" i="1" s="1"/>
  <c r="Y53" i="1"/>
  <c r="Y110" i="1" s="1"/>
  <c r="K26" i="1"/>
  <c r="AK27" i="1"/>
  <c r="K107" i="1"/>
  <c r="S64" i="1"/>
  <c r="W64" i="1"/>
  <c r="AK58" i="1"/>
  <c r="AK107" i="1"/>
  <c r="K98" i="1"/>
  <c r="AG110" i="1" l="1"/>
  <c r="S110" i="1"/>
  <c r="AI110" i="1"/>
  <c r="M110" i="1"/>
  <c r="AK26" i="1"/>
  <c r="U110" i="1"/>
  <c r="AK23" i="1"/>
  <c r="AA110" i="1"/>
  <c r="AK33" i="1"/>
  <c r="K110" i="1"/>
  <c r="O110" i="1"/>
  <c r="W110" i="1"/>
  <c r="AK90" i="1"/>
  <c r="AK53" i="1"/>
  <c r="AK36" i="1"/>
  <c r="AK44" i="1"/>
  <c r="AK64" i="1"/>
  <c r="AK87" i="1"/>
  <c r="AK110" i="1" l="1"/>
</calcChain>
</file>

<file path=xl/sharedStrings.xml><?xml version="1.0" encoding="utf-8"?>
<sst xmlns="http://schemas.openxmlformats.org/spreadsheetml/2006/main" count="192" uniqueCount="144">
  <si>
    <t xml:space="preserve">Приложение № 2
</t>
  </si>
  <si>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</si>
  <si>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</si>
  <si>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</si>
  <si>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</si>
  <si>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</si>
  <si>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</si>
  <si>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</si>
  <si>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</si>
  <si>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</si>
  <si>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</si>
  <si>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</si>
  <si>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</si>
  <si>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</si>
  <si>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</si>
  <si>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</si>
  <si>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</si>
  <si>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</si>
  <si>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</si>
  <si>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</si>
  <si>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</si>
  <si>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</si>
  <si>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</si>
  <si>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</si>
  <si>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</si>
  <si>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</si>
  <si>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</si>
  <si>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</si>
  <si>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</si>
  <si>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</si>
  <si>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</si>
  <si>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</si>
  <si>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</si>
  <si>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</si>
  <si>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</si>
  <si>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</si>
  <si>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</si>
  <si>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</si>
  <si>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</si>
  <si>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</si>
  <si>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</si>
  <si>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</si>
  <si>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</si>
  <si>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</si>
  <si>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</si>
  <si>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</si>
  <si>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</si>
  <si>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</si>
  <si>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</si>
  <si>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</si>
  <si>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</si>
  <si>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</si>
  <si>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</si>
  <si>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</si>
  <si>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</si>
  <si>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</si>
  <si>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</si>
  <si>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</si>
  <si>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</si>
  <si>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</si>
  <si>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</si>
  <si>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</si>
  <si>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</si>
  <si>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</si>
  <si>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</si>
  <si>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</si>
  <si>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</si>
  <si>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</si>
  <si>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</si>
  <si>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</si>
  <si>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</si>
  <si>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</si>
  <si>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</si>
  <si>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</si>
  <si>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</si>
  <si>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</si>
  <si>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</si>
  <si>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</si>
  <si>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</si>
  <si>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</si>
  <si>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</si>
  <si>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</si>
  <si>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</si>
  <si>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</si>
  <si>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</si>
  <si>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</si>
  <si>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</si>
  <si>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</si>
  <si>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</si>
  <si>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</si>
  <si>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</si>
  <si>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</si>
  <si>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</si>
  <si>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</si>
  <si>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</si>
  <si>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</si>
  <si>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</si>
  <si>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</si>
  <si>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</si>
  <si>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</si>
  <si>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</si>
  <si>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</si>
  <si>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</si>
  <si>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</si>
  <si>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</si>
  <si>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</si>
  <si>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</si>
  <si>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</si>
  <si>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</si>
  <si>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</si>
  <si>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</si>
  <si>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</si>
  <si>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</si>
  <si>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</si>
  <si>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</si>
  <si>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</si>
  <si>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</si>
  <si>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</si>
  <si>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</si>
  <si>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</si>
  <si>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</si>
  <si>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</si>
  <si>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</si>
  <si>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</si>
  <si>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</si>
  <si>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</si>
  <si>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</si>
  <si>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</si>
  <si>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</si>
  <si>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</si>
  <si>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</si>
  <si>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</si>
  <si>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</si>
  <si>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</si>
  <si>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</si>
  <si>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</si>
  <si>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</si>
  <si>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</si>
  <si>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</si>
  <si>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</si>
  <si>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</si>
  <si>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30.09.2024 №8</t>
  </si>
  <si>
    <t>Итого</t>
  </si>
  <si>
    <t>к Решению Комиссии   по разработке ТП ОМС от 30.09.2024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</si>
</sst>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8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quotePrefix="1" applyFont="0" applyFill="0" applyBorder="0" applyAlignment="0">
      <protection locked="0"/>
    </xf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6" fillId="0" borderId="0" xfId="1" applyFont="1" applyFill="1" applyBorder="1" applyAlignment="1">
      <alignment horizontal="center" vertical="top" wrapText="1"/>
    </xf>
    <xf numFmtId="1" fontId="0" fillId="0" borderId="0" xfId="0" applyNumberFormat="1" applyFont="1" applyFill="1"/>
    <xf numFmtId="0" fontId="6" fillId="0" borderId="0" xfId="1" applyFont="1" applyFill="1" applyBorder="1" applyAlignment="1">
      <alignment horizontal="center" wrapText="1"/>
    </xf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1" fontId="11" fillId="2" borderId="5" xfId="2" applyNumberFormat="1" applyFont="1" applyFill="1" applyBorder="1" applyAlignment="1">
      <alignment horizontal="center" vertical="center" wrapText="1"/>
    </xf>
    <xf numFmtId="1" fontId="11" fillId="2" borderId="6" xfId="2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5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4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41" fontId="8" fillId="3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left" vertical="center" wrapText="1"/>
    </xf>
    <xf numFmtId="0" fontId="22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left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41" fontId="8" fillId="3" borderId="3" xfId="2" applyNumberFormat="1" applyFont="1" applyFill="1" applyBorder="1" applyAlignment="1">
      <alignment horizontal="center" vertical="center" wrapText="1"/>
    </xf>
    <xf numFmtId="41" fontId="8" fillId="3" borderId="3" xfId="2" applyNumberFormat="1" applyFont="1" applyFill="1" applyBorder="1" applyAlignment="1">
      <alignment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vertical="center" wrapText="1"/>
    </xf>
    <xf numFmtId="164" fontId="8" fillId="3" borderId="7" xfId="2" applyNumberFormat="1" applyFont="1" applyFill="1" applyBorder="1" applyAlignment="1">
      <alignment horizontal="center" vertical="center" wrapText="1"/>
    </xf>
    <xf numFmtId="3" fontId="8" fillId="3" borderId="3" xfId="2" applyNumberFormat="1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8" fillId="3" borderId="3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4" fontId="4" fillId="3" borderId="7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4" fontId="4" fillId="3" borderId="7" xfId="2" applyNumberFormat="1" applyFont="1" applyFill="1" applyBorder="1" applyAlignment="1">
      <alignment horizontal="center" vertical="center" wrapText="1"/>
    </xf>
    <xf numFmtId="41" fontId="4" fillId="3" borderId="3" xfId="2" applyNumberFormat="1" applyFont="1" applyFill="1" applyBorder="1" applyAlignment="1">
      <alignment horizontal="center" vertical="center" wrapText="1"/>
    </xf>
    <xf numFmtId="41" fontId="4" fillId="3" borderId="3" xfId="2" applyNumberFormat="1" applyFont="1" applyFill="1" applyBorder="1" applyAlignment="1">
      <alignment vertical="center" wrapText="1"/>
    </xf>
    <xf numFmtId="41" fontId="4" fillId="5" borderId="3" xfId="2" applyNumberFormat="1" applyFont="1" applyFill="1" applyBorder="1" applyAlignment="1">
      <alignment horizontal="center" vertical="center" wrapText="1"/>
    </xf>
    <xf numFmtId="41" fontId="8" fillId="0" borderId="7" xfId="2" applyNumberFormat="1" applyFont="1" applyFill="1" applyBorder="1" applyAlignment="1">
      <alignment horizontal="center" vertical="center" wrapText="1"/>
    </xf>
    <xf numFmtId="3" fontId="0" fillId="4" borderId="3" xfId="0" applyNumberFormat="1" applyFont="1" applyFill="1" applyBorder="1" applyAlignment="1">
      <alignment horizontal="center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41" fontId="8" fillId="3" borderId="7" xfId="2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/>
    </xf>
    <xf numFmtId="41" fontId="3" fillId="3" borderId="3" xfId="0" applyNumberFormat="1" applyFont="1" applyFill="1" applyBorder="1"/>
    <xf numFmtId="41" fontId="3" fillId="3" borderId="3" xfId="0" applyNumberFormat="1" applyFont="1" applyFill="1" applyBorder="1" applyAlignment="1"/>
    <xf numFmtId="41" fontId="4" fillId="0" borderId="3" xfId="2" applyNumberFormat="1" applyFont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41" fontId="0" fillId="0" borderId="3" xfId="0" applyNumberFormat="1" applyBorder="1"/>
    <xf numFmtId="0" fontId="8" fillId="0" borderId="3" xfId="2" applyFont="1" applyFill="1" applyBorder="1" applyAlignment="1">
      <alignment vertical="center" wrapText="1"/>
    </xf>
    <xf numFmtId="0" fontId="9" fillId="0" borderId="3" xfId="2" applyFont="1" applyFill="1" applyBorder="1" applyAlignment="1">
      <alignment horizontal="left" vertical="center" wrapText="1"/>
    </xf>
    <xf numFmtId="3" fontId="0" fillId="0" borderId="3" xfId="0" applyNumberFormat="1" applyFont="1" applyFill="1" applyBorder="1"/>
    <xf numFmtId="3" fontId="8" fillId="6" borderId="3" xfId="0" applyNumberFormat="1" applyFont="1" applyFill="1" applyBorder="1"/>
    <xf numFmtId="3" fontId="8" fillId="6" borderId="3" xfId="2" applyNumberFormat="1" applyFont="1" applyFill="1" applyBorder="1" applyAlignment="1">
      <alignment vertical="center" wrapText="1"/>
    </xf>
    <xf numFmtId="3" fontId="23" fillId="6" borderId="3" xfId="2" applyNumberFormat="1" applyFont="1" applyFill="1" applyBorder="1" applyAlignment="1">
      <alignment vertical="center" wrapText="1"/>
    </xf>
    <xf numFmtId="41" fontId="8" fillId="6" borderId="3" xfId="2" applyNumberFormat="1" applyFont="1" applyFill="1" applyBorder="1" applyAlignment="1">
      <alignment horizontal="center"/>
    </xf>
    <xf numFmtId="41" fontId="8" fillId="6" borderId="3" xfId="2" applyNumberFormat="1" applyFont="1" applyFill="1" applyBorder="1" applyAlignment="1">
      <alignment horizontal="center" wrapText="1"/>
    </xf>
    <xf numFmtId="0" fontId="8" fillId="3" borderId="8" xfId="2" applyFont="1" applyFill="1" applyBorder="1" applyAlignment="1">
      <alignment horizontal="left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right" vertical="top" wrapText="1"/>
    </xf>
    <xf numFmtId="0" fontId="30" fillId="0" borderId="0" xfId="1" applyFont="1" applyFill="1" applyBorder="1" applyAlignment="1">
      <alignment horizontal="right" wrapText="1"/>
    </xf>
    <xf numFmtId="0" fontId="13" fillId="0" borderId="7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8%20&#1056;&#1077;&#1096;&#1077;&#1085;&#1080;&#1077;%20&#1050;&#1086;&#1084;&#1080;&#1089;&#1089;&#1080;&#1080;%20&#1086;&#1090;%20....09.2024%20&#8470;8/&#1057;&#1042;&#1054;&#1044;%20&#1082;&#1086;&#1084;&#1080;&#1089;&#1089;&#1080;&#1103;%20&#8470;8%202024%20&#1089;&#1077;&#1085;&#1090;&#1103;&#1073;&#1088;&#1100;%20(+%20&#1087;&#1086;&#1076;&#1091;&#1096;&#1086;&#1074;&#1082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110"/>
  <sheetViews>
    <sheetView tabSelected="1" topLeftCell="B1" zoomScale="80" zoomScaleNormal="80" zoomScaleSheetLayoutView="90" workbookViewId="0">
      <pane xSplit="8" ySplit="9" topLeftCell="J10" activePane="bottomRight" state="frozen"/>
      <selection activeCell="A34" sqref="A34"/>
      <selection pane="topRight" activeCell="A34" sqref="A34"/>
      <selection pane="bottomLeft" activeCell="A34" sqref="A34"/>
      <selection pane="bottomRight" activeCell="AL1" sqref="AL1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30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9" width="12.42578125" style="1" customWidth="1"/>
    <col min="10" max="10" width="12.5703125" style="5" customWidth="1"/>
    <col min="11" max="11" width="15.140625" style="5" customWidth="1"/>
    <col min="12" max="13" width="15.140625" style="5" hidden="1" customWidth="1"/>
    <col min="14" max="23" width="15.140625" style="1" hidden="1" customWidth="1"/>
    <col min="24" max="24" width="11.85546875" style="1" customWidth="1"/>
    <col min="25" max="25" width="15.140625" style="1" customWidth="1"/>
    <col min="26" max="29" width="15.140625" style="1" hidden="1" customWidth="1"/>
    <col min="30" max="30" width="11.85546875" style="1" customWidth="1"/>
    <col min="31" max="31" width="15.42578125" style="1" customWidth="1"/>
    <col min="32" max="36" width="15.140625" style="1" hidden="1" customWidth="1"/>
    <col min="37" max="37" width="20.85546875" style="1" hidden="1" customWidth="1"/>
    <col min="38" max="49" width="9.140625" style="1" customWidth="1"/>
    <col min="50" max="16384" width="9.140625" style="1"/>
  </cols>
  <sheetData>
    <row r="1" spans="1:37" ht="20.25" customHeight="1" x14ac:dyDescent="0.25">
      <c r="C1" s="1"/>
      <c r="D1" s="1"/>
      <c r="G1" s="4"/>
      <c r="H1" s="4"/>
      <c r="I1" s="4"/>
      <c r="J1" s="1"/>
      <c r="K1" s="1"/>
      <c r="Y1" s="112" t="s">
        <v>0</v>
      </c>
      <c r="Z1" s="112"/>
      <c r="AA1" s="112"/>
      <c r="AB1" s="112"/>
      <c r="AC1" s="112"/>
      <c r="AD1" s="112"/>
      <c r="AE1" s="112"/>
    </row>
    <row r="2" spans="1:37" ht="28.5" customHeight="1" x14ac:dyDescent="0.25">
      <c r="C2" s="1"/>
      <c r="D2" s="1"/>
      <c r="G2" s="6"/>
      <c r="H2" s="6"/>
      <c r="I2" s="6"/>
      <c r="J2" s="1"/>
      <c r="K2" s="1"/>
      <c r="M2" s="7"/>
      <c r="Y2" s="113" t="s">
        <v>143</v>
      </c>
      <c r="Z2" s="113"/>
      <c r="AA2" s="113"/>
      <c r="AB2" s="113"/>
      <c r="AC2" s="113"/>
      <c r="AD2" s="113"/>
      <c r="AE2" s="113"/>
    </row>
    <row r="3" spans="1:37" ht="60" customHeight="1" x14ac:dyDescent="0.25">
      <c r="B3" s="115" t="s">
        <v>1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8"/>
      <c r="AG3" s="8"/>
      <c r="AH3" s="8"/>
      <c r="AI3" s="8"/>
      <c r="AJ3" s="9"/>
      <c r="AK3" s="9"/>
    </row>
    <row r="4" spans="1:37" ht="55.5" customHeight="1" x14ac:dyDescent="0.25">
      <c r="A4" s="10" t="s">
        <v>2</v>
      </c>
      <c r="B4" s="11" t="s">
        <v>3</v>
      </c>
      <c r="C4" s="12" t="s">
        <v>4</v>
      </c>
      <c r="D4" s="13" t="s">
        <v>5</v>
      </c>
      <c r="E4" s="13"/>
      <c r="F4" s="14" t="s">
        <v>6</v>
      </c>
      <c r="G4" s="14" t="s">
        <v>2</v>
      </c>
      <c r="H4" s="14" t="s">
        <v>7</v>
      </c>
      <c r="I4" s="14" t="s">
        <v>8</v>
      </c>
      <c r="J4" s="15" t="s">
        <v>9</v>
      </c>
      <c r="K4" s="16"/>
      <c r="L4" s="15" t="s">
        <v>10</v>
      </c>
      <c r="M4" s="16"/>
      <c r="N4" s="15" t="s">
        <v>11</v>
      </c>
      <c r="O4" s="16"/>
      <c r="P4" s="15" t="s">
        <v>12</v>
      </c>
      <c r="Q4" s="16"/>
      <c r="R4" s="17" t="s">
        <v>13</v>
      </c>
      <c r="S4" s="18"/>
      <c r="T4" s="15" t="s">
        <v>14</v>
      </c>
      <c r="U4" s="16"/>
      <c r="V4" s="15" t="s">
        <v>15</v>
      </c>
      <c r="W4" s="16"/>
      <c r="X4" s="15" t="s">
        <v>16</v>
      </c>
      <c r="Y4" s="16"/>
      <c r="Z4" s="19" t="s">
        <v>17</v>
      </c>
      <c r="AA4" s="20"/>
      <c r="AB4" s="15" t="s">
        <v>18</v>
      </c>
      <c r="AC4" s="16"/>
      <c r="AD4" s="19" t="s">
        <v>19</v>
      </c>
      <c r="AE4" s="114"/>
      <c r="AF4" s="19" t="s">
        <v>20</v>
      </c>
      <c r="AG4" s="20"/>
      <c r="AH4" s="19" t="s">
        <v>21</v>
      </c>
      <c r="AI4" s="20"/>
      <c r="AJ4" s="21" t="s">
        <v>22</v>
      </c>
      <c r="AK4" s="21"/>
    </row>
    <row r="5" spans="1:37" s="30" customFormat="1" ht="14.25" hidden="1" customHeight="1" x14ac:dyDescent="0.25">
      <c r="A5" s="10"/>
      <c r="B5" s="11"/>
      <c r="C5" s="12"/>
      <c r="D5" s="22"/>
      <c r="E5" s="22"/>
      <c r="F5" s="14"/>
      <c r="G5" s="14"/>
      <c r="H5" s="14"/>
      <c r="I5" s="14"/>
      <c r="J5" s="23">
        <v>270005</v>
      </c>
      <c r="K5" s="24"/>
      <c r="L5" s="23">
        <v>270004</v>
      </c>
      <c r="M5" s="24"/>
      <c r="N5" s="23">
        <v>270148</v>
      </c>
      <c r="O5" s="24"/>
      <c r="P5" s="23">
        <v>270007</v>
      </c>
      <c r="Q5" s="24"/>
      <c r="R5" s="23">
        <v>270008</v>
      </c>
      <c r="S5" s="24"/>
      <c r="T5" s="23">
        <v>270149</v>
      </c>
      <c r="U5" s="24"/>
      <c r="V5" s="23">
        <v>270017</v>
      </c>
      <c r="W5" s="24"/>
      <c r="X5" s="23">
        <v>270042</v>
      </c>
      <c r="Y5" s="24"/>
      <c r="Z5" s="25">
        <v>270018</v>
      </c>
      <c r="AA5" s="26"/>
      <c r="AB5" s="25">
        <v>270058</v>
      </c>
      <c r="AC5" s="26"/>
      <c r="AD5" s="27"/>
      <c r="AE5" s="27"/>
      <c r="AF5" s="25">
        <v>270053</v>
      </c>
      <c r="AG5" s="26"/>
      <c r="AH5" s="25">
        <v>270050</v>
      </c>
      <c r="AI5" s="26"/>
      <c r="AJ5" s="28"/>
      <c r="AK5" s="29"/>
    </row>
    <row r="6" spans="1:37" s="43" customFormat="1" ht="14.45" hidden="1" customHeight="1" x14ac:dyDescent="0.2">
      <c r="A6" s="10"/>
      <c r="B6" s="11"/>
      <c r="C6" s="12"/>
      <c r="D6" s="31" t="s">
        <v>23</v>
      </c>
      <c r="E6" s="31" t="s">
        <v>24</v>
      </c>
      <c r="F6" s="14"/>
      <c r="G6" s="14"/>
      <c r="H6" s="14"/>
      <c r="I6" s="14"/>
      <c r="J6" s="32" t="s">
        <v>25</v>
      </c>
      <c r="K6" s="33"/>
      <c r="L6" s="32" t="s">
        <v>26</v>
      </c>
      <c r="M6" s="33"/>
      <c r="N6" s="34" t="s">
        <v>27</v>
      </c>
      <c r="O6" s="35"/>
      <c r="P6" s="32" t="s">
        <v>28</v>
      </c>
      <c r="Q6" s="33"/>
      <c r="R6" s="32" t="s">
        <v>29</v>
      </c>
      <c r="S6" s="33"/>
      <c r="T6" s="32" t="s">
        <v>30</v>
      </c>
      <c r="U6" s="36"/>
      <c r="V6" s="32" t="s">
        <v>31</v>
      </c>
      <c r="W6" s="36"/>
      <c r="X6" s="32" t="s">
        <v>32</v>
      </c>
      <c r="Y6" s="36"/>
      <c r="Z6" s="37" t="s">
        <v>33</v>
      </c>
      <c r="AA6" s="38"/>
      <c r="AB6" s="37" t="s">
        <v>34</v>
      </c>
      <c r="AC6" s="39"/>
      <c r="AD6" s="40"/>
      <c r="AE6" s="40"/>
      <c r="AF6" s="37" t="s">
        <v>35</v>
      </c>
      <c r="AG6" s="38"/>
      <c r="AH6" s="41" t="s">
        <v>36</v>
      </c>
      <c r="AI6" s="41"/>
      <c r="AJ6" s="34"/>
      <c r="AK6" s="42"/>
    </row>
    <row r="7" spans="1:37" s="47" customFormat="1" ht="56.25" customHeight="1" x14ac:dyDescent="0.25">
      <c r="A7" s="44"/>
      <c r="B7" s="11"/>
      <c r="C7" s="11"/>
      <c r="D7" s="45" t="s">
        <v>37</v>
      </c>
      <c r="E7" s="45" t="s">
        <v>37</v>
      </c>
      <c r="F7" s="12"/>
      <c r="G7" s="12"/>
      <c r="H7" s="12"/>
      <c r="I7" s="12"/>
      <c r="J7" s="46" t="s">
        <v>38</v>
      </c>
      <c r="K7" s="46" t="s">
        <v>39</v>
      </c>
      <c r="L7" s="46" t="s">
        <v>38</v>
      </c>
      <c r="M7" s="46" t="s">
        <v>39</v>
      </c>
      <c r="N7" s="46" t="s">
        <v>38</v>
      </c>
      <c r="O7" s="46" t="s">
        <v>39</v>
      </c>
      <c r="P7" s="46" t="s">
        <v>38</v>
      </c>
      <c r="Q7" s="46" t="s">
        <v>39</v>
      </c>
      <c r="R7" s="46" t="s">
        <v>38</v>
      </c>
      <c r="S7" s="46" t="s">
        <v>39</v>
      </c>
      <c r="T7" s="46" t="s">
        <v>38</v>
      </c>
      <c r="U7" s="46" t="s">
        <v>39</v>
      </c>
      <c r="V7" s="46" t="s">
        <v>38</v>
      </c>
      <c r="W7" s="46" t="s">
        <v>39</v>
      </c>
      <c r="X7" s="46" t="s">
        <v>38</v>
      </c>
      <c r="Y7" s="46" t="s">
        <v>39</v>
      </c>
      <c r="Z7" s="46" t="s">
        <v>38</v>
      </c>
      <c r="AA7" s="46" t="s">
        <v>39</v>
      </c>
      <c r="AB7" s="46" t="s">
        <v>38</v>
      </c>
      <c r="AC7" s="46" t="s">
        <v>39</v>
      </c>
      <c r="AD7" s="46" t="s">
        <v>38</v>
      </c>
      <c r="AE7" s="46" t="s">
        <v>39</v>
      </c>
      <c r="AF7" s="46" t="s">
        <v>38</v>
      </c>
      <c r="AG7" s="46" t="s">
        <v>39</v>
      </c>
      <c r="AH7" s="46" t="s">
        <v>38</v>
      </c>
      <c r="AI7" s="46" t="s">
        <v>39</v>
      </c>
      <c r="AJ7" s="46" t="s">
        <v>38</v>
      </c>
      <c r="AK7" s="46" t="s">
        <v>39</v>
      </c>
    </row>
    <row r="8" spans="1:37" s="47" customFormat="1" ht="14.25" customHeight="1" x14ac:dyDescent="0.25">
      <c r="A8" s="48"/>
      <c r="B8" s="49">
        <v>1</v>
      </c>
      <c r="C8" s="49">
        <v>2</v>
      </c>
      <c r="D8" s="49">
        <v>3</v>
      </c>
      <c r="E8" s="49">
        <v>4</v>
      </c>
      <c r="F8" s="49">
        <v>5</v>
      </c>
      <c r="G8" s="49">
        <v>6</v>
      </c>
      <c r="H8" s="49">
        <v>7</v>
      </c>
      <c r="I8" s="49">
        <v>8</v>
      </c>
      <c r="J8" s="49">
        <v>9</v>
      </c>
      <c r="K8" s="49">
        <v>10</v>
      </c>
      <c r="L8" s="49">
        <v>11</v>
      </c>
      <c r="M8" s="49">
        <v>12</v>
      </c>
      <c r="N8" s="49">
        <v>13</v>
      </c>
      <c r="O8" s="49">
        <v>14</v>
      </c>
      <c r="P8" s="49">
        <v>15</v>
      </c>
      <c r="Q8" s="49">
        <v>16</v>
      </c>
      <c r="R8" s="49">
        <v>17</v>
      </c>
      <c r="S8" s="49">
        <v>18</v>
      </c>
      <c r="T8" s="49">
        <v>19</v>
      </c>
      <c r="U8" s="49">
        <v>20</v>
      </c>
      <c r="V8" s="49">
        <v>21</v>
      </c>
      <c r="W8" s="49">
        <v>22</v>
      </c>
      <c r="X8" s="49">
        <v>23</v>
      </c>
      <c r="Y8" s="49">
        <v>24</v>
      </c>
      <c r="Z8" s="49">
        <v>25</v>
      </c>
      <c r="AA8" s="49">
        <v>26</v>
      </c>
      <c r="AB8" s="49">
        <v>27</v>
      </c>
      <c r="AC8" s="49">
        <v>28</v>
      </c>
      <c r="AD8" s="49"/>
      <c r="AE8" s="49"/>
      <c r="AF8" s="49">
        <v>31</v>
      </c>
      <c r="AG8" s="49">
        <v>32</v>
      </c>
      <c r="AH8" s="49">
        <v>33</v>
      </c>
      <c r="AI8" s="49">
        <v>34</v>
      </c>
      <c r="AJ8" s="49">
        <v>35</v>
      </c>
      <c r="AK8" s="49">
        <v>36</v>
      </c>
    </row>
    <row r="9" spans="1:37" s="47" customFormat="1" x14ac:dyDescent="0.25">
      <c r="A9" s="48"/>
      <c r="B9" s="49"/>
      <c r="C9" s="109" t="s">
        <v>40</v>
      </c>
      <c r="D9" s="110"/>
      <c r="E9" s="110"/>
      <c r="F9" s="111"/>
      <c r="G9" s="111"/>
      <c r="H9" s="110"/>
      <c r="I9" s="110"/>
      <c r="J9" s="50">
        <f t="shared" ref="J9:AK9" si="0">SUM(J10:J13)</f>
        <v>30</v>
      </c>
      <c r="K9" s="50">
        <f t="shared" si="0"/>
        <v>8439221.1600000001</v>
      </c>
      <c r="L9" s="50">
        <f t="shared" si="0"/>
        <v>0</v>
      </c>
      <c r="M9" s="50">
        <f t="shared" si="0"/>
        <v>0</v>
      </c>
      <c r="N9" s="50">
        <f t="shared" si="0"/>
        <v>0</v>
      </c>
      <c r="O9" s="50">
        <f t="shared" si="0"/>
        <v>0</v>
      </c>
      <c r="P9" s="50">
        <f t="shared" si="0"/>
        <v>70</v>
      </c>
      <c r="Q9" s="50">
        <f t="shared" si="0"/>
        <v>18337380</v>
      </c>
      <c r="R9" s="50">
        <f t="shared" si="0"/>
        <v>0</v>
      </c>
      <c r="S9" s="50">
        <f t="shared" si="0"/>
        <v>0</v>
      </c>
      <c r="T9" s="50">
        <f t="shared" si="0"/>
        <v>0</v>
      </c>
      <c r="U9" s="50">
        <f t="shared" si="0"/>
        <v>0</v>
      </c>
      <c r="V9" s="50">
        <f t="shared" si="0"/>
        <v>15</v>
      </c>
      <c r="W9" s="50">
        <f t="shared" si="0"/>
        <v>4219610.58</v>
      </c>
      <c r="X9" s="50">
        <f t="shared" si="0"/>
        <v>10</v>
      </c>
      <c r="Y9" s="50">
        <f t="shared" si="0"/>
        <v>2127914.0888</v>
      </c>
      <c r="Z9" s="50">
        <f t="shared" si="0"/>
        <v>0</v>
      </c>
      <c r="AA9" s="50">
        <f t="shared" si="0"/>
        <v>0</v>
      </c>
      <c r="AB9" s="50">
        <f t="shared" si="0"/>
        <v>0</v>
      </c>
      <c r="AC9" s="50">
        <f t="shared" si="0"/>
        <v>0</v>
      </c>
      <c r="AD9" s="50">
        <f t="shared" si="0"/>
        <v>12</v>
      </c>
      <c r="AE9" s="50">
        <f t="shared" si="0"/>
        <v>2358048.36</v>
      </c>
      <c r="AF9" s="50">
        <f t="shared" si="0"/>
        <v>0</v>
      </c>
      <c r="AG9" s="50">
        <f t="shared" si="0"/>
        <v>0</v>
      </c>
      <c r="AH9" s="50">
        <f t="shared" si="0"/>
        <v>0</v>
      </c>
      <c r="AI9" s="50">
        <f t="shared" si="0"/>
        <v>0</v>
      </c>
      <c r="AJ9" s="50">
        <f t="shared" si="0"/>
        <v>125</v>
      </c>
      <c r="AK9" s="50">
        <f t="shared" si="0"/>
        <v>33124125.828800004</v>
      </c>
    </row>
    <row r="10" spans="1:37" s="2" customFormat="1" x14ac:dyDescent="0.25">
      <c r="A10" s="51">
        <v>0.34</v>
      </c>
      <c r="B10" s="52" t="s">
        <v>40</v>
      </c>
      <c r="C10" s="53" t="s">
        <v>41</v>
      </c>
      <c r="D10" s="54">
        <v>1.4</v>
      </c>
      <c r="E10" s="54">
        <v>1.68</v>
      </c>
      <c r="F10" s="55">
        <v>158727</v>
      </c>
      <c r="G10" s="51">
        <v>0.35</v>
      </c>
      <c r="H10" s="56">
        <v>180948.78</v>
      </c>
      <c r="I10" s="56">
        <v>196504.02600000001</v>
      </c>
      <c r="J10" s="57"/>
      <c r="K10" s="57">
        <v>0</v>
      </c>
      <c r="L10" s="58"/>
      <c r="M10" s="57">
        <v>0</v>
      </c>
      <c r="N10" s="57"/>
      <c r="O10" s="57">
        <v>0</v>
      </c>
      <c r="P10" s="57">
        <v>15</v>
      </c>
      <c r="Q10" s="57">
        <v>2714231.7</v>
      </c>
      <c r="R10" s="57"/>
      <c r="S10" s="57">
        <v>0</v>
      </c>
      <c r="T10" s="57"/>
      <c r="U10" s="57">
        <v>0</v>
      </c>
      <c r="V10" s="57"/>
      <c r="W10" s="57">
        <v>0</v>
      </c>
      <c r="X10" s="57">
        <f>4+4</f>
        <v>8</v>
      </c>
      <c r="Y10" s="57">
        <v>1509811.2239999999</v>
      </c>
      <c r="Z10" s="57"/>
      <c r="AA10" s="57">
        <v>0</v>
      </c>
      <c r="AB10" s="57"/>
      <c r="AC10" s="57">
        <v>0</v>
      </c>
      <c r="AD10" s="57">
        <v>12</v>
      </c>
      <c r="AE10" s="57">
        <v>2358048.36</v>
      </c>
      <c r="AF10" s="57"/>
      <c r="AG10" s="57">
        <v>0</v>
      </c>
      <c r="AH10" s="57"/>
      <c r="AI10" s="57">
        <v>0</v>
      </c>
      <c r="AJ10" s="59">
        <v>23</v>
      </c>
      <c r="AK10" s="59">
        <v>4224042.9240000006</v>
      </c>
    </row>
    <row r="11" spans="1:37" s="2" customFormat="1" x14ac:dyDescent="0.25">
      <c r="A11" s="51">
        <v>0.39</v>
      </c>
      <c r="B11" s="60"/>
      <c r="C11" s="53" t="s">
        <v>42</v>
      </c>
      <c r="D11" s="54">
        <v>1.4</v>
      </c>
      <c r="E11" s="54">
        <v>1.68</v>
      </c>
      <c r="F11" s="61">
        <v>241673</v>
      </c>
      <c r="G11" s="62">
        <v>0.41</v>
      </c>
      <c r="H11" s="56">
        <v>281307.37200000003</v>
      </c>
      <c r="I11" s="56">
        <v>309051.43239999999</v>
      </c>
      <c r="J11" s="57">
        <v>30</v>
      </c>
      <c r="K11" s="57">
        <v>8439221.1600000001</v>
      </c>
      <c r="L11" s="58"/>
      <c r="M11" s="57">
        <v>0</v>
      </c>
      <c r="N11" s="57"/>
      <c r="O11" s="57">
        <v>0</v>
      </c>
      <c r="P11" s="57">
        <v>50</v>
      </c>
      <c r="Q11" s="57">
        <v>14065368.600000001</v>
      </c>
      <c r="R11" s="57"/>
      <c r="S11" s="57">
        <v>0</v>
      </c>
      <c r="T11" s="57"/>
      <c r="U11" s="57">
        <v>0</v>
      </c>
      <c r="V11" s="57">
        <v>15</v>
      </c>
      <c r="W11" s="57">
        <v>4219610.58</v>
      </c>
      <c r="X11" s="57">
        <v>2</v>
      </c>
      <c r="Y11" s="57">
        <v>618102.86479999998</v>
      </c>
      <c r="Z11" s="57"/>
      <c r="AA11" s="57">
        <v>0</v>
      </c>
      <c r="AB11" s="57"/>
      <c r="AC11" s="57">
        <v>0</v>
      </c>
      <c r="AD11" s="57"/>
      <c r="AE11" s="57"/>
      <c r="AF11" s="57"/>
      <c r="AG11" s="57">
        <v>0</v>
      </c>
      <c r="AH11" s="57"/>
      <c r="AI11" s="57">
        <v>0</v>
      </c>
      <c r="AJ11" s="59">
        <v>97</v>
      </c>
      <c r="AK11" s="59">
        <v>27342303.204800002</v>
      </c>
    </row>
    <row r="12" spans="1:37" s="2" customFormat="1" hidden="1" x14ac:dyDescent="0.25">
      <c r="A12" s="51"/>
      <c r="B12" s="60"/>
      <c r="C12" s="53" t="s">
        <v>43</v>
      </c>
      <c r="D12" s="54">
        <v>1.4</v>
      </c>
      <c r="E12" s="54">
        <v>1.68</v>
      </c>
      <c r="F12" s="55">
        <v>158077</v>
      </c>
      <c r="G12" s="51">
        <v>0.17</v>
      </c>
      <c r="H12" s="56">
        <v>168826.236</v>
      </c>
      <c r="I12" s="56">
        <v>176350.70119999998</v>
      </c>
      <c r="J12" s="57"/>
      <c r="K12" s="57">
        <v>0</v>
      </c>
      <c r="L12" s="58"/>
      <c r="M12" s="57"/>
      <c r="N12" s="57"/>
      <c r="O12" s="57"/>
      <c r="P12" s="57"/>
      <c r="Q12" s="57">
        <v>0</v>
      </c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9">
        <v>0</v>
      </c>
      <c r="AK12" s="59">
        <v>0</v>
      </c>
    </row>
    <row r="13" spans="1:37" s="2" customFormat="1" hidden="1" x14ac:dyDescent="0.25">
      <c r="A13" s="51"/>
      <c r="B13" s="63"/>
      <c r="C13" s="53" t="s">
        <v>44</v>
      </c>
      <c r="D13" s="54">
        <v>1.4</v>
      </c>
      <c r="E13" s="54">
        <v>1.68</v>
      </c>
      <c r="F13" s="55">
        <v>277185</v>
      </c>
      <c r="G13" s="51">
        <v>0.31</v>
      </c>
      <c r="H13" s="56">
        <v>311555.93999999994</v>
      </c>
      <c r="I13" s="56">
        <v>335615.59799999994</v>
      </c>
      <c r="J13" s="57"/>
      <c r="K13" s="57">
        <v>0</v>
      </c>
      <c r="L13" s="58"/>
      <c r="M13" s="57"/>
      <c r="N13" s="57"/>
      <c r="O13" s="57"/>
      <c r="P13" s="57">
        <v>5</v>
      </c>
      <c r="Q13" s="57">
        <v>1557779.6999999997</v>
      </c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9">
        <v>5</v>
      </c>
      <c r="AK13" s="59">
        <v>1557779.6999999997</v>
      </c>
    </row>
    <row r="14" spans="1:37" s="71" customFormat="1" x14ac:dyDescent="0.25">
      <c r="A14" s="64"/>
      <c r="B14" s="65"/>
      <c r="C14" s="80" t="s">
        <v>45</v>
      </c>
      <c r="D14" s="75"/>
      <c r="E14" s="75"/>
      <c r="F14" s="76"/>
      <c r="G14" s="77"/>
      <c r="H14" s="78"/>
      <c r="I14" s="78"/>
      <c r="J14" s="69">
        <f>J15</f>
        <v>180</v>
      </c>
      <c r="K14" s="69">
        <f t="shared" ref="K14:AK14" si="1">K15</f>
        <v>32343161.760000002</v>
      </c>
      <c r="L14" s="70">
        <f t="shared" si="1"/>
        <v>0</v>
      </c>
      <c r="M14" s="69">
        <f t="shared" si="1"/>
        <v>0</v>
      </c>
      <c r="N14" s="69">
        <f t="shared" si="1"/>
        <v>0</v>
      </c>
      <c r="O14" s="69">
        <f t="shared" si="1"/>
        <v>0</v>
      </c>
      <c r="P14" s="69">
        <f t="shared" si="1"/>
        <v>0</v>
      </c>
      <c r="Q14" s="69">
        <f t="shared" si="1"/>
        <v>0</v>
      </c>
      <c r="R14" s="69">
        <f t="shared" si="1"/>
        <v>0</v>
      </c>
      <c r="S14" s="69">
        <f t="shared" si="1"/>
        <v>0</v>
      </c>
      <c r="T14" s="69">
        <f t="shared" si="1"/>
        <v>0</v>
      </c>
      <c r="U14" s="69">
        <f t="shared" si="1"/>
        <v>0</v>
      </c>
      <c r="V14" s="69">
        <f t="shared" si="1"/>
        <v>0</v>
      </c>
      <c r="W14" s="69">
        <f t="shared" si="1"/>
        <v>0</v>
      </c>
      <c r="X14" s="69">
        <f t="shared" si="1"/>
        <v>3</v>
      </c>
      <c r="Y14" s="69">
        <f t="shared" si="1"/>
        <v>539052.696</v>
      </c>
      <c r="Z14" s="69">
        <f t="shared" si="1"/>
        <v>0</v>
      </c>
      <c r="AA14" s="69">
        <f t="shared" si="1"/>
        <v>0</v>
      </c>
      <c r="AB14" s="69">
        <f t="shared" si="1"/>
        <v>0</v>
      </c>
      <c r="AC14" s="69">
        <f t="shared" si="1"/>
        <v>0</v>
      </c>
      <c r="AD14" s="69"/>
      <c r="AE14" s="69"/>
      <c r="AF14" s="69">
        <f t="shared" si="1"/>
        <v>0</v>
      </c>
      <c r="AG14" s="69">
        <f t="shared" si="1"/>
        <v>0</v>
      </c>
      <c r="AH14" s="69">
        <f t="shared" si="1"/>
        <v>0</v>
      </c>
      <c r="AI14" s="69">
        <f t="shared" si="1"/>
        <v>0</v>
      </c>
      <c r="AJ14" s="69">
        <f t="shared" si="1"/>
        <v>183</v>
      </c>
      <c r="AK14" s="69">
        <f t="shared" si="1"/>
        <v>32882214.456</v>
      </c>
    </row>
    <row r="15" spans="1:37" s="2" customFormat="1" x14ac:dyDescent="0.25">
      <c r="A15" s="51">
        <v>0.22</v>
      </c>
      <c r="B15" s="72" t="s">
        <v>45</v>
      </c>
      <c r="C15" s="53" t="s">
        <v>46</v>
      </c>
      <c r="D15" s="54">
        <v>1.4</v>
      </c>
      <c r="E15" s="54">
        <v>1.68</v>
      </c>
      <c r="F15" s="55">
        <v>164546</v>
      </c>
      <c r="G15" s="51">
        <v>0.23</v>
      </c>
      <c r="H15" s="56">
        <v>179684.23200000002</v>
      </c>
      <c r="I15" s="56">
        <v>190280.99440000003</v>
      </c>
      <c r="J15" s="57">
        <v>180</v>
      </c>
      <c r="K15" s="57">
        <v>32343161.760000002</v>
      </c>
      <c r="L15" s="58"/>
      <c r="M15" s="57">
        <v>0</v>
      </c>
      <c r="N15" s="57"/>
      <c r="O15" s="57">
        <v>0</v>
      </c>
      <c r="P15" s="57"/>
      <c r="Q15" s="57">
        <v>0</v>
      </c>
      <c r="R15" s="57"/>
      <c r="S15" s="57">
        <v>0</v>
      </c>
      <c r="T15" s="57"/>
      <c r="U15" s="57">
        <v>0</v>
      </c>
      <c r="V15" s="57"/>
      <c r="W15" s="57">
        <v>0</v>
      </c>
      <c r="X15" s="57">
        <v>3</v>
      </c>
      <c r="Y15" s="57">
        <v>539052.696</v>
      </c>
      <c r="Z15" s="57"/>
      <c r="AA15" s="57">
        <v>0</v>
      </c>
      <c r="AB15" s="57"/>
      <c r="AC15" s="57">
        <v>0</v>
      </c>
      <c r="AD15" s="57"/>
      <c r="AE15" s="57"/>
      <c r="AF15" s="57"/>
      <c r="AG15" s="57">
        <v>0</v>
      </c>
      <c r="AH15" s="57"/>
      <c r="AI15" s="57">
        <v>0</v>
      </c>
      <c r="AJ15" s="59">
        <v>183</v>
      </c>
      <c r="AK15" s="59">
        <v>32882214.456</v>
      </c>
    </row>
    <row r="16" spans="1:37" s="71" customFormat="1" x14ac:dyDescent="0.25">
      <c r="A16" s="64"/>
      <c r="B16" s="73"/>
      <c r="C16" s="74" t="s">
        <v>47</v>
      </c>
      <c r="D16" s="75"/>
      <c r="E16" s="75"/>
      <c r="F16" s="76"/>
      <c r="G16" s="77"/>
      <c r="H16" s="78"/>
      <c r="I16" s="78"/>
      <c r="J16" s="69">
        <f>J17+J18</f>
        <v>50</v>
      </c>
      <c r="K16" s="69">
        <f t="shared" ref="K16:AK16" si="2">K17+K18</f>
        <v>10461805.199999999</v>
      </c>
      <c r="L16" s="70">
        <f t="shared" si="2"/>
        <v>0</v>
      </c>
      <c r="M16" s="69">
        <f t="shared" si="2"/>
        <v>0</v>
      </c>
      <c r="N16" s="69">
        <f t="shared" si="2"/>
        <v>0</v>
      </c>
      <c r="O16" s="69">
        <f t="shared" si="2"/>
        <v>0</v>
      </c>
      <c r="P16" s="69">
        <f t="shared" si="2"/>
        <v>0</v>
      </c>
      <c r="Q16" s="69">
        <f t="shared" si="2"/>
        <v>0</v>
      </c>
      <c r="R16" s="69">
        <f t="shared" si="2"/>
        <v>0</v>
      </c>
      <c r="S16" s="69">
        <f t="shared" si="2"/>
        <v>0</v>
      </c>
      <c r="T16" s="69">
        <f t="shared" si="2"/>
        <v>0</v>
      </c>
      <c r="U16" s="69">
        <f t="shared" si="2"/>
        <v>0</v>
      </c>
      <c r="V16" s="69">
        <f t="shared" si="2"/>
        <v>0</v>
      </c>
      <c r="W16" s="69">
        <f t="shared" si="2"/>
        <v>0</v>
      </c>
      <c r="X16" s="69">
        <f t="shared" si="2"/>
        <v>0</v>
      </c>
      <c r="Y16" s="69">
        <f t="shared" si="2"/>
        <v>0</v>
      </c>
      <c r="Z16" s="69">
        <f t="shared" si="2"/>
        <v>0</v>
      </c>
      <c r="AA16" s="69">
        <f t="shared" si="2"/>
        <v>0</v>
      </c>
      <c r="AB16" s="69">
        <f t="shared" si="2"/>
        <v>0</v>
      </c>
      <c r="AC16" s="69">
        <f t="shared" si="2"/>
        <v>0</v>
      </c>
      <c r="AD16" s="69"/>
      <c r="AE16" s="69"/>
      <c r="AF16" s="69">
        <f t="shared" si="2"/>
        <v>0</v>
      </c>
      <c r="AG16" s="69">
        <f t="shared" si="2"/>
        <v>0</v>
      </c>
      <c r="AH16" s="69">
        <f t="shared" si="2"/>
        <v>0</v>
      </c>
      <c r="AI16" s="69">
        <f t="shared" si="2"/>
        <v>0</v>
      </c>
      <c r="AJ16" s="69">
        <f t="shared" si="2"/>
        <v>50</v>
      </c>
      <c r="AK16" s="69">
        <f t="shared" si="2"/>
        <v>10461805.199999999</v>
      </c>
    </row>
    <row r="17" spans="1:37" s="2" customFormat="1" x14ac:dyDescent="0.25">
      <c r="A17" s="51">
        <v>0.31</v>
      </c>
      <c r="B17" s="52" t="s">
        <v>47</v>
      </c>
      <c r="C17" s="53" t="s">
        <v>48</v>
      </c>
      <c r="D17" s="54">
        <v>1.4</v>
      </c>
      <c r="E17" s="54">
        <v>1.68</v>
      </c>
      <c r="F17" s="61">
        <v>185493</v>
      </c>
      <c r="G17" s="62">
        <v>0.32</v>
      </c>
      <c r="H17" s="56">
        <v>209236.10399999999</v>
      </c>
      <c r="I17" s="56">
        <v>225856.27679999999</v>
      </c>
      <c r="J17" s="57">
        <v>50</v>
      </c>
      <c r="K17" s="57">
        <v>10461805.199999999</v>
      </c>
      <c r="L17" s="58"/>
      <c r="M17" s="57">
        <v>0</v>
      </c>
      <c r="N17" s="57"/>
      <c r="O17" s="57">
        <v>0</v>
      </c>
      <c r="P17" s="57"/>
      <c r="Q17" s="57">
        <v>0</v>
      </c>
      <c r="R17" s="57"/>
      <c r="S17" s="57">
        <v>0</v>
      </c>
      <c r="T17" s="57"/>
      <c r="U17" s="57">
        <v>0</v>
      </c>
      <c r="V17" s="57"/>
      <c r="W17" s="57">
        <v>0</v>
      </c>
      <c r="X17" s="57"/>
      <c r="Y17" s="57">
        <v>0</v>
      </c>
      <c r="Z17" s="57"/>
      <c r="AA17" s="57">
        <v>0</v>
      </c>
      <c r="AB17" s="57"/>
      <c r="AC17" s="57">
        <v>0</v>
      </c>
      <c r="AD17" s="57"/>
      <c r="AE17" s="57"/>
      <c r="AF17" s="57"/>
      <c r="AG17" s="57">
        <v>0</v>
      </c>
      <c r="AH17" s="57"/>
      <c r="AI17" s="57">
        <v>0</v>
      </c>
      <c r="AJ17" s="59">
        <v>50</v>
      </c>
      <c r="AK17" s="59">
        <v>10461805.199999999</v>
      </c>
    </row>
    <row r="18" spans="1:37" s="2" customFormat="1" hidden="1" x14ac:dyDescent="0.25">
      <c r="A18" s="51">
        <v>7.0000000000000007E-2</v>
      </c>
      <c r="B18" s="63"/>
      <c r="C18" s="53" t="s">
        <v>49</v>
      </c>
      <c r="D18" s="54">
        <v>1.4</v>
      </c>
      <c r="E18" s="54">
        <v>1.68</v>
      </c>
      <c r="F18" s="61">
        <v>539242</v>
      </c>
      <c r="G18" s="51">
        <v>7.0000000000000007E-2</v>
      </c>
      <c r="H18" s="56">
        <v>554340.77600000007</v>
      </c>
      <c r="I18" s="56">
        <v>564909.91919999989</v>
      </c>
      <c r="J18" s="57"/>
      <c r="K18" s="57">
        <v>0</v>
      </c>
      <c r="L18" s="58"/>
      <c r="M18" s="57">
        <v>0</v>
      </c>
      <c r="N18" s="57"/>
      <c r="O18" s="57">
        <v>0</v>
      </c>
      <c r="P18" s="57"/>
      <c r="Q18" s="57">
        <v>0</v>
      </c>
      <c r="R18" s="57"/>
      <c r="S18" s="57">
        <v>0</v>
      </c>
      <c r="T18" s="57"/>
      <c r="U18" s="57">
        <v>0</v>
      </c>
      <c r="V18" s="57"/>
      <c r="W18" s="57">
        <v>0</v>
      </c>
      <c r="X18" s="57"/>
      <c r="Y18" s="57">
        <v>0</v>
      </c>
      <c r="Z18" s="57"/>
      <c r="AA18" s="57">
        <v>0</v>
      </c>
      <c r="AB18" s="57"/>
      <c r="AC18" s="57">
        <v>0</v>
      </c>
      <c r="AD18" s="57"/>
      <c r="AE18" s="57"/>
      <c r="AF18" s="57"/>
      <c r="AG18" s="57">
        <v>0</v>
      </c>
      <c r="AH18" s="57"/>
      <c r="AI18" s="57">
        <v>0</v>
      </c>
      <c r="AJ18" s="59">
        <v>0</v>
      </c>
      <c r="AK18" s="59">
        <v>0</v>
      </c>
    </row>
    <row r="19" spans="1:37" s="71" customFormat="1" ht="30" hidden="1" x14ac:dyDescent="0.25">
      <c r="A19" s="64"/>
      <c r="B19" s="79"/>
      <c r="C19" s="80" t="s">
        <v>50</v>
      </c>
      <c r="D19" s="75"/>
      <c r="E19" s="75"/>
      <c r="F19" s="76"/>
      <c r="G19" s="77"/>
      <c r="H19" s="78"/>
      <c r="I19" s="78"/>
      <c r="J19" s="69">
        <f>J20</f>
        <v>0</v>
      </c>
      <c r="K19" s="69">
        <f t="shared" ref="K19:AK19" si="3">K20</f>
        <v>0</v>
      </c>
      <c r="L19" s="70">
        <f t="shared" si="3"/>
        <v>0</v>
      </c>
      <c r="M19" s="69">
        <f t="shared" si="3"/>
        <v>0</v>
      </c>
      <c r="N19" s="69">
        <f t="shared" si="3"/>
        <v>0</v>
      </c>
      <c r="O19" s="69">
        <f t="shared" si="3"/>
        <v>0</v>
      </c>
      <c r="P19" s="69">
        <f t="shared" si="3"/>
        <v>0</v>
      </c>
      <c r="Q19" s="69">
        <f t="shared" si="3"/>
        <v>0</v>
      </c>
      <c r="R19" s="69">
        <f t="shared" si="3"/>
        <v>0</v>
      </c>
      <c r="S19" s="69">
        <f t="shared" si="3"/>
        <v>0</v>
      </c>
      <c r="T19" s="69">
        <f t="shared" si="3"/>
        <v>0</v>
      </c>
      <c r="U19" s="69">
        <f t="shared" si="3"/>
        <v>0</v>
      </c>
      <c r="V19" s="69">
        <f t="shared" si="3"/>
        <v>0</v>
      </c>
      <c r="W19" s="69">
        <f t="shared" si="3"/>
        <v>0</v>
      </c>
      <c r="X19" s="69">
        <f t="shared" si="3"/>
        <v>0</v>
      </c>
      <c r="Y19" s="69">
        <f t="shared" si="3"/>
        <v>0</v>
      </c>
      <c r="Z19" s="69">
        <f t="shared" si="3"/>
        <v>0</v>
      </c>
      <c r="AA19" s="69">
        <f t="shared" si="3"/>
        <v>0</v>
      </c>
      <c r="AB19" s="69">
        <f t="shared" si="3"/>
        <v>0</v>
      </c>
      <c r="AC19" s="69">
        <f t="shared" si="3"/>
        <v>0</v>
      </c>
      <c r="AD19" s="69"/>
      <c r="AE19" s="69"/>
      <c r="AF19" s="69">
        <f t="shared" si="3"/>
        <v>0</v>
      </c>
      <c r="AG19" s="69">
        <f t="shared" si="3"/>
        <v>0</v>
      </c>
      <c r="AH19" s="69">
        <f t="shared" si="3"/>
        <v>0</v>
      </c>
      <c r="AI19" s="69">
        <f t="shared" si="3"/>
        <v>0</v>
      </c>
      <c r="AJ19" s="69" t="e">
        <f t="shared" si="3"/>
        <v>#REF!</v>
      </c>
      <c r="AK19" s="69" t="e">
        <f t="shared" si="3"/>
        <v>#REF!</v>
      </c>
    </row>
    <row r="20" spans="1:37" s="2" customFormat="1" ht="36" hidden="1" x14ac:dyDescent="0.25">
      <c r="A20" s="51">
        <v>0.5</v>
      </c>
      <c r="B20" s="72" t="s">
        <v>50</v>
      </c>
      <c r="C20" s="53" t="s">
        <v>51</v>
      </c>
      <c r="D20" s="54">
        <v>1.4</v>
      </c>
      <c r="E20" s="54">
        <v>1.68</v>
      </c>
      <c r="F20" s="61">
        <v>327848</v>
      </c>
      <c r="G20" s="62">
        <v>0.52</v>
      </c>
      <c r="H20" s="56">
        <f t="shared" ref="H20:H58" si="4">F20*(D20*G20+(1-G20))</f>
        <v>396040.38399999996</v>
      </c>
      <c r="I20" s="56">
        <f t="shared" ref="I20:I58" si="5">F20*(E20*G20+(1-G20))</f>
        <v>443775.05280000006</v>
      </c>
      <c r="J20" s="57"/>
      <c r="K20" s="57">
        <f t="shared" ref="K20:K61" si="6">J20*H20</f>
        <v>0</v>
      </c>
      <c r="L20" s="58"/>
      <c r="M20" s="57">
        <f>L20*H20</f>
        <v>0</v>
      </c>
      <c r="N20" s="57"/>
      <c r="O20" s="57">
        <f>N20*H20</f>
        <v>0</v>
      </c>
      <c r="P20" s="57"/>
      <c r="Q20" s="57">
        <f>P20*H20</f>
        <v>0</v>
      </c>
      <c r="R20" s="57"/>
      <c r="S20" s="57">
        <f>SUM(R20*H20)</f>
        <v>0</v>
      </c>
      <c r="T20" s="57"/>
      <c r="U20" s="57">
        <f>SUM(T20*H20)</f>
        <v>0</v>
      </c>
      <c r="V20" s="57"/>
      <c r="W20" s="57">
        <f>V20*H20</f>
        <v>0</v>
      </c>
      <c r="X20" s="57"/>
      <c r="Y20" s="57">
        <f>X20*H20</f>
        <v>0</v>
      </c>
      <c r="Z20" s="57"/>
      <c r="AA20" s="57">
        <f>Z20*H20</f>
        <v>0</v>
      </c>
      <c r="AB20" s="57"/>
      <c r="AC20" s="57">
        <f>AB20*I20</f>
        <v>0</v>
      </c>
      <c r="AD20" s="57"/>
      <c r="AE20" s="57"/>
      <c r="AF20" s="57"/>
      <c r="AG20" s="57">
        <f>AF20*I20</f>
        <v>0</v>
      </c>
      <c r="AH20" s="57"/>
      <c r="AI20" s="57">
        <f>AH20*I20</f>
        <v>0</v>
      </c>
      <c r="AJ20" s="59" t="e">
        <f>SUM(J20,L20,N20,P20,R20,T20,V20,X20,Z20,AB20,#REF!,AF20,AH20,)</f>
        <v>#REF!</v>
      </c>
      <c r="AK20" s="59" t="e">
        <f>SUM(K20,M20,O20,Q20,S20,U20,W20,Y20,AA20,AC20,#REF!,AG20,AI20,)</f>
        <v>#REF!</v>
      </c>
    </row>
    <row r="21" spans="1:37" s="71" customFormat="1" hidden="1" x14ac:dyDescent="0.25">
      <c r="A21" s="64"/>
      <c r="B21" s="72"/>
      <c r="C21" s="80" t="s">
        <v>52</v>
      </c>
      <c r="D21" s="75"/>
      <c r="E21" s="75"/>
      <c r="F21" s="76"/>
      <c r="G21" s="77"/>
      <c r="H21" s="78"/>
      <c r="I21" s="78"/>
      <c r="J21" s="69">
        <f>J22</f>
        <v>0</v>
      </c>
      <c r="K21" s="69">
        <f t="shared" ref="K21:AK21" si="7">K22</f>
        <v>0</v>
      </c>
      <c r="L21" s="70">
        <f t="shared" si="7"/>
        <v>0</v>
      </c>
      <c r="M21" s="69">
        <f t="shared" si="7"/>
        <v>0</v>
      </c>
      <c r="N21" s="69">
        <f t="shared" si="7"/>
        <v>0</v>
      </c>
      <c r="O21" s="69">
        <f t="shared" si="7"/>
        <v>0</v>
      </c>
      <c r="P21" s="69">
        <f t="shared" si="7"/>
        <v>0</v>
      </c>
      <c r="Q21" s="69">
        <f t="shared" si="7"/>
        <v>0</v>
      </c>
      <c r="R21" s="69">
        <f t="shared" si="7"/>
        <v>0</v>
      </c>
      <c r="S21" s="69">
        <f t="shared" si="7"/>
        <v>0</v>
      </c>
      <c r="T21" s="69">
        <f t="shared" si="7"/>
        <v>60</v>
      </c>
      <c r="U21" s="69">
        <f t="shared" si="7"/>
        <v>8598837.5999999996</v>
      </c>
      <c r="V21" s="69">
        <f t="shared" si="7"/>
        <v>0</v>
      </c>
      <c r="W21" s="69">
        <f t="shared" si="7"/>
        <v>0</v>
      </c>
      <c r="X21" s="69">
        <f t="shared" si="7"/>
        <v>0</v>
      </c>
      <c r="Y21" s="69">
        <f t="shared" si="7"/>
        <v>0</v>
      </c>
      <c r="Z21" s="69">
        <f t="shared" si="7"/>
        <v>0</v>
      </c>
      <c r="AA21" s="69">
        <f t="shared" si="7"/>
        <v>0</v>
      </c>
      <c r="AB21" s="69">
        <f t="shared" si="7"/>
        <v>0</v>
      </c>
      <c r="AC21" s="69">
        <f t="shared" si="7"/>
        <v>0</v>
      </c>
      <c r="AD21" s="69"/>
      <c r="AE21" s="69"/>
      <c r="AF21" s="69">
        <f t="shared" si="7"/>
        <v>0</v>
      </c>
      <c r="AG21" s="69">
        <f t="shared" si="7"/>
        <v>0</v>
      </c>
      <c r="AH21" s="69">
        <f t="shared" si="7"/>
        <v>0</v>
      </c>
      <c r="AI21" s="69">
        <f t="shared" si="7"/>
        <v>0</v>
      </c>
      <c r="AJ21" s="69" t="e">
        <f t="shared" si="7"/>
        <v>#REF!</v>
      </c>
      <c r="AK21" s="69" t="e">
        <f t="shared" si="7"/>
        <v>#REF!</v>
      </c>
    </row>
    <row r="22" spans="1:37" s="2" customFormat="1" hidden="1" x14ac:dyDescent="0.25">
      <c r="A22" s="51">
        <v>0.34</v>
      </c>
      <c r="B22" s="72" t="s">
        <v>52</v>
      </c>
      <c r="C22" s="53" t="s">
        <v>53</v>
      </c>
      <c r="D22" s="54">
        <v>1.4</v>
      </c>
      <c r="E22" s="54">
        <v>1.68</v>
      </c>
      <c r="F22" s="61">
        <v>125714</v>
      </c>
      <c r="G22" s="62">
        <v>0.35</v>
      </c>
      <c r="H22" s="56">
        <f t="shared" si="4"/>
        <v>143313.96</v>
      </c>
      <c r="I22" s="56">
        <f t="shared" si="5"/>
        <v>155633.932</v>
      </c>
      <c r="J22" s="57"/>
      <c r="K22" s="57">
        <f t="shared" si="6"/>
        <v>0</v>
      </c>
      <c r="L22" s="58"/>
      <c r="M22" s="57">
        <f>L22*H22</f>
        <v>0</v>
      </c>
      <c r="N22" s="57"/>
      <c r="O22" s="57">
        <f>N22*H22</f>
        <v>0</v>
      </c>
      <c r="P22" s="57"/>
      <c r="Q22" s="57">
        <f>P22*H22</f>
        <v>0</v>
      </c>
      <c r="R22" s="57"/>
      <c r="S22" s="57">
        <f>SUM(R22*H22)</f>
        <v>0</v>
      </c>
      <c r="T22" s="57">
        <v>60</v>
      </c>
      <c r="U22" s="57">
        <f>SUM(T22*H22)</f>
        <v>8598837.5999999996</v>
      </c>
      <c r="V22" s="57"/>
      <c r="W22" s="57">
        <f>V22*H22</f>
        <v>0</v>
      </c>
      <c r="X22" s="57"/>
      <c r="Y22" s="57">
        <f>X22*H22</f>
        <v>0</v>
      </c>
      <c r="Z22" s="57"/>
      <c r="AA22" s="57">
        <f>Z22*H22</f>
        <v>0</v>
      </c>
      <c r="AB22" s="57"/>
      <c r="AC22" s="57">
        <f>AB22*I22</f>
        <v>0</v>
      </c>
      <c r="AD22" s="57"/>
      <c r="AE22" s="57"/>
      <c r="AF22" s="57"/>
      <c r="AG22" s="57">
        <f>AF22*I22</f>
        <v>0</v>
      </c>
      <c r="AH22" s="57"/>
      <c r="AI22" s="57">
        <f>AH22*I22</f>
        <v>0</v>
      </c>
      <c r="AJ22" s="59" t="e">
        <f>SUM(J22,L22,N22,P22,R22,T22,V22,X22,Z22,AB22,#REF!,AF22,AH22,)</f>
        <v>#REF!</v>
      </c>
      <c r="AK22" s="59" t="e">
        <f>SUM(K22,M22,O22,Q22,S22,U22,W22,Y22,AA22,AC22,#REF!,AG22,AI22,)</f>
        <v>#REF!</v>
      </c>
    </row>
    <row r="23" spans="1:37" s="71" customFormat="1" hidden="1" x14ac:dyDescent="0.25">
      <c r="A23" s="64"/>
      <c r="B23" s="73"/>
      <c r="C23" s="74" t="s">
        <v>54</v>
      </c>
      <c r="D23" s="75"/>
      <c r="E23" s="75"/>
      <c r="F23" s="76"/>
      <c r="G23" s="77"/>
      <c r="H23" s="78"/>
      <c r="I23" s="78"/>
      <c r="J23" s="69">
        <f>J24+J25</f>
        <v>0</v>
      </c>
      <c r="K23" s="69">
        <f t="shared" ref="K23:AK23" si="8">K24+K25</f>
        <v>0</v>
      </c>
      <c r="L23" s="70">
        <f t="shared" si="8"/>
        <v>3</v>
      </c>
      <c r="M23" s="69">
        <f t="shared" si="8"/>
        <v>3766205.8079999993</v>
      </c>
      <c r="N23" s="69">
        <f t="shared" si="8"/>
        <v>0</v>
      </c>
      <c r="O23" s="69">
        <f t="shared" si="8"/>
        <v>0</v>
      </c>
      <c r="P23" s="69">
        <f t="shared" si="8"/>
        <v>0</v>
      </c>
      <c r="Q23" s="69">
        <f t="shared" si="8"/>
        <v>0</v>
      </c>
      <c r="R23" s="69">
        <f t="shared" si="8"/>
        <v>0</v>
      </c>
      <c r="S23" s="69">
        <f t="shared" si="8"/>
        <v>0</v>
      </c>
      <c r="T23" s="69">
        <f t="shared" si="8"/>
        <v>0</v>
      </c>
      <c r="U23" s="69">
        <f t="shared" si="8"/>
        <v>0</v>
      </c>
      <c r="V23" s="69">
        <f t="shared" si="8"/>
        <v>0</v>
      </c>
      <c r="W23" s="69">
        <f t="shared" si="8"/>
        <v>0</v>
      </c>
      <c r="X23" s="69">
        <f t="shared" si="8"/>
        <v>0</v>
      </c>
      <c r="Y23" s="69">
        <f t="shared" si="8"/>
        <v>0</v>
      </c>
      <c r="Z23" s="69">
        <f t="shared" si="8"/>
        <v>0</v>
      </c>
      <c r="AA23" s="69">
        <f t="shared" si="8"/>
        <v>0</v>
      </c>
      <c r="AB23" s="69">
        <f t="shared" si="8"/>
        <v>0</v>
      </c>
      <c r="AC23" s="69">
        <f t="shared" si="8"/>
        <v>0</v>
      </c>
      <c r="AD23" s="69"/>
      <c r="AE23" s="69"/>
      <c r="AF23" s="69">
        <f t="shared" si="8"/>
        <v>0</v>
      </c>
      <c r="AG23" s="69">
        <f t="shared" si="8"/>
        <v>0</v>
      </c>
      <c r="AH23" s="69">
        <f t="shared" si="8"/>
        <v>0</v>
      </c>
      <c r="AI23" s="69">
        <f t="shared" si="8"/>
        <v>0</v>
      </c>
      <c r="AJ23" s="69" t="e">
        <f t="shared" si="8"/>
        <v>#REF!</v>
      </c>
      <c r="AK23" s="69" t="e">
        <f t="shared" si="8"/>
        <v>#REF!</v>
      </c>
    </row>
    <row r="24" spans="1:37" s="2" customFormat="1" hidden="1" x14ac:dyDescent="0.25">
      <c r="A24" s="51">
        <v>0.49</v>
      </c>
      <c r="B24" s="52" t="s">
        <v>54</v>
      </c>
      <c r="C24" s="53" t="s">
        <v>55</v>
      </c>
      <c r="D24" s="54">
        <v>1.4</v>
      </c>
      <c r="E24" s="54">
        <v>1.68</v>
      </c>
      <c r="F24" s="61">
        <v>668088</v>
      </c>
      <c r="G24" s="62">
        <v>0.5</v>
      </c>
      <c r="H24" s="56">
        <f t="shared" si="4"/>
        <v>801705.6</v>
      </c>
      <c r="I24" s="56">
        <f t="shared" si="5"/>
        <v>895237.91999999993</v>
      </c>
      <c r="J24" s="57"/>
      <c r="K24" s="57">
        <f t="shared" si="6"/>
        <v>0</v>
      </c>
      <c r="L24" s="58">
        <v>2</v>
      </c>
      <c r="M24" s="57">
        <f>L24*H24</f>
        <v>1603411.2</v>
      </c>
      <c r="N24" s="57"/>
      <c r="O24" s="57">
        <f>N24*H24</f>
        <v>0</v>
      </c>
      <c r="P24" s="57"/>
      <c r="Q24" s="57">
        <f>P24*H24</f>
        <v>0</v>
      </c>
      <c r="R24" s="57"/>
      <c r="S24" s="57">
        <f>SUM(R24*H24)</f>
        <v>0</v>
      </c>
      <c r="T24" s="57"/>
      <c r="U24" s="57">
        <f>SUM(T24*H24)</f>
        <v>0</v>
      </c>
      <c r="V24" s="57"/>
      <c r="W24" s="57">
        <f>V24*H24</f>
        <v>0</v>
      </c>
      <c r="X24" s="57"/>
      <c r="Y24" s="57">
        <f>X24*H24</f>
        <v>0</v>
      </c>
      <c r="Z24" s="57"/>
      <c r="AA24" s="57">
        <f>Z24*H24</f>
        <v>0</v>
      </c>
      <c r="AB24" s="57"/>
      <c r="AC24" s="57">
        <f>AB24*I24</f>
        <v>0</v>
      </c>
      <c r="AD24" s="57"/>
      <c r="AE24" s="57"/>
      <c r="AF24" s="57"/>
      <c r="AG24" s="57">
        <f>AF24*I24</f>
        <v>0</v>
      </c>
      <c r="AH24" s="57"/>
      <c r="AI24" s="57">
        <f>AH24*I24</f>
        <v>0</v>
      </c>
      <c r="AJ24" s="59" t="e">
        <f>SUM(J24,L24,N24,P24,R24,T24,V24,X24,Z24,AB24,#REF!,AF24,AH24,)</f>
        <v>#REF!</v>
      </c>
      <c r="AK24" s="59" t="e">
        <f>SUM(K24,M24,O24,Q24,S24,U24,W24,Y24,AA24,AC24,#REF!,AG24,AI24,)</f>
        <v>#REF!</v>
      </c>
    </row>
    <row r="25" spans="1:37" s="2" customFormat="1" hidden="1" x14ac:dyDescent="0.25">
      <c r="A25" s="51">
        <v>0.28000000000000003</v>
      </c>
      <c r="B25" s="63"/>
      <c r="C25" s="53" t="s">
        <v>56</v>
      </c>
      <c r="D25" s="54">
        <v>1.4</v>
      </c>
      <c r="E25" s="54">
        <v>1.68</v>
      </c>
      <c r="F25" s="61">
        <v>1937988</v>
      </c>
      <c r="G25" s="62">
        <v>0.28999999999999998</v>
      </c>
      <c r="H25" s="56">
        <f t="shared" si="4"/>
        <v>2162794.6079999995</v>
      </c>
      <c r="I25" s="56">
        <f t="shared" si="5"/>
        <v>2320159.2335999999</v>
      </c>
      <c r="J25" s="57"/>
      <c r="K25" s="57">
        <f t="shared" si="6"/>
        <v>0</v>
      </c>
      <c r="L25" s="58">
        <v>1</v>
      </c>
      <c r="M25" s="57">
        <f>L25*H25</f>
        <v>2162794.6079999995</v>
      </c>
      <c r="N25" s="57"/>
      <c r="O25" s="57">
        <f>N25*H25</f>
        <v>0</v>
      </c>
      <c r="P25" s="57"/>
      <c r="Q25" s="57">
        <f>P25*H25</f>
        <v>0</v>
      </c>
      <c r="R25" s="57"/>
      <c r="S25" s="57">
        <f>SUM(R25*H25)</f>
        <v>0</v>
      </c>
      <c r="T25" s="57"/>
      <c r="U25" s="57">
        <f>SUM(T25*H25)</f>
        <v>0</v>
      </c>
      <c r="V25" s="57"/>
      <c r="W25" s="57">
        <f>V25*H25</f>
        <v>0</v>
      </c>
      <c r="X25" s="57"/>
      <c r="Y25" s="57">
        <f>X25*H25</f>
        <v>0</v>
      </c>
      <c r="Z25" s="57"/>
      <c r="AA25" s="57">
        <f>Z25*H25</f>
        <v>0</v>
      </c>
      <c r="AB25" s="57"/>
      <c r="AC25" s="57">
        <f>AB25*I25</f>
        <v>0</v>
      </c>
      <c r="AD25" s="57"/>
      <c r="AE25" s="57"/>
      <c r="AF25" s="57"/>
      <c r="AG25" s="57">
        <f>AF25*I25</f>
        <v>0</v>
      </c>
      <c r="AH25" s="57"/>
      <c r="AI25" s="57">
        <f>AH25*I25</f>
        <v>0</v>
      </c>
      <c r="AJ25" s="59" t="e">
        <f>SUM(J25,L25,N25,P25,R25,T25,V25,X25,Z25,AB25,#REF!,AF25,AH25,)</f>
        <v>#REF!</v>
      </c>
      <c r="AK25" s="59" t="e">
        <f>SUM(K25,M25,O25,Q25,S25,U25,W25,Y25,AA25,AC25,#REF!,AG25,AI25,)</f>
        <v>#REF!</v>
      </c>
    </row>
    <row r="26" spans="1:37" s="71" customFormat="1" hidden="1" x14ac:dyDescent="0.25">
      <c r="A26" s="64"/>
      <c r="B26" s="81"/>
      <c r="C26" s="74" t="s">
        <v>57</v>
      </c>
      <c r="D26" s="75"/>
      <c r="E26" s="75"/>
      <c r="F26" s="76"/>
      <c r="G26" s="77"/>
      <c r="H26" s="78"/>
      <c r="I26" s="78"/>
      <c r="J26" s="69">
        <f>J27+J28+J29+J30+J31+J32</f>
        <v>0</v>
      </c>
      <c r="K26" s="69">
        <f t="shared" ref="K26:AK26" si="9">K27+K28+K29+K30+K31+K32</f>
        <v>0</v>
      </c>
      <c r="L26" s="70">
        <f t="shared" si="9"/>
        <v>293</v>
      </c>
      <c r="M26" s="69">
        <f t="shared" si="9"/>
        <v>83225560.036000013</v>
      </c>
      <c r="N26" s="69">
        <f t="shared" si="9"/>
        <v>0</v>
      </c>
      <c r="O26" s="69">
        <f t="shared" si="9"/>
        <v>0</v>
      </c>
      <c r="P26" s="69">
        <f t="shared" si="9"/>
        <v>0</v>
      </c>
      <c r="Q26" s="69">
        <f t="shared" si="9"/>
        <v>0</v>
      </c>
      <c r="R26" s="69">
        <f t="shared" si="9"/>
        <v>0</v>
      </c>
      <c r="S26" s="69">
        <f t="shared" si="9"/>
        <v>0</v>
      </c>
      <c r="T26" s="69">
        <f t="shared" si="9"/>
        <v>0</v>
      </c>
      <c r="U26" s="69">
        <f t="shared" si="9"/>
        <v>0</v>
      </c>
      <c r="V26" s="69">
        <f t="shared" si="9"/>
        <v>0</v>
      </c>
      <c r="W26" s="69">
        <f t="shared" si="9"/>
        <v>0</v>
      </c>
      <c r="X26" s="69">
        <f t="shared" si="9"/>
        <v>0</v>
      </c>
      <c r="Y26" s="69">
        <f t="shared" si="9"/>
        <v>0</v>
      </c>
      <c r="Z26" s="69">
        <f t="shared" si="9"/>
        <v>0</v>
      </c>
      <c r="AA26" s="69">
        <f t="shared" si="9"/>
        <v>0</v>
      </c>
      <c r="AB26" s="69">
        <f t="shared" si="9"/>
        <v>0</v>
      </c>
      <c r="AC26" s="69">
        <f t="shared" si="9"/>
        <v>0</v>
      </c>
      <c r="AD26" s="69"/>
      <c r="AE26" s="69"/>
      <c r="AF26" s="69">
        <f t="shared" si="9"/>
        <v>0</v>
      </c>
      <c r="AG26" s="69">
        <f t="shared" si="9"/>
        <v>0</v>
      </c>
      <c r="AH26" s="69">
        <f t="shared" si="9"/>
        <v>0</v>
      </c>
      <c r="AI26" s="69">
        <f t="shared" si="9"/>
        <v>0</v>
      </c>
      <c r="AJ26" s="69" t="e">
        <f t="shared" si="9"/>
        <v>#REF!</v>
      </c>
      <c r="AK26" s="69" t="e">
        <f t="shared" si="9"/>
        <v>#REF!</v>
      </c>
    </row>
    <row r="27" spans="1:37" s="2" customFormat="1" hidden="1" x14ac:dyDescent="0.25">
      <c r="A27" s="51">
        <v>0.25</v>
      </c>
      <c r="B27" s="52" t="s">
        <v>57</v>
      </c>
      <c r="C27" s="53" t="s">
        <v>58</v>
      </c>
      <c r="D27" s="54">
        <v>1.4</v>
      </c>
      <c r="E27" s="54">
        <v>1.68</v>
      </c>
      <c r="F27" s="61">
        <v>200037</v>
      </c>
      <c r="G27" s="62">
        <v>0.26</v>
      </c>
      <c r="H27" s="56">
        <f t="shared" si="4"/>
        <v>220840.84800000003</v>
      </c>
      <c r="I27" s="56">
        <f t="shared" si="5"/>
        <v>235403.54160000003</v>
      </c>
      <c r="J27" s="57"/>
      <c r="K27" s="57">
        <f t="shared" si="6"/>
        <v>0</v>
      </c>
      <c r="L27" s="58">
        <v>200</v>
      </c>
      <c r="M27" s="57">
        <f t="shared" ref="M27:M32" si="10">L27*H27</f>
        <v>44168169.600000009</v>
      </c>
      <c r="N27" s="57"/>
      <c r="O27" s="57">
        <f t="shared" ref="O27:O32" si="11">N27*H27</f>
        <v>0</v>
      </c>
      <c r="P27" s="57"/>
      <c r="Q27" s="57">
        <f t="shared" ref="Q27:Q32" si="12">P27*H27</f>
        <v>0</v>
      </c>
      <c r="R27" s="57"/>
      <c r="S27" s="57">
        <f t="shared" ref="S27:S32" si="13">SUM(R27*H27)</f>
        <v>0</v>
      </c>
      <c r="T27" s="57"/>
      <c r="U27" s="57">
        <f t="shared" ref="U27:U32" si="14">SUM(T27*H27)</f>
        <v>0</v>
      </c>
      <c r="V27" s="57"/>
      <c r="W27" s="57">
        <f t="shared" ref="W27:W32" si="15">V27*H27</f>
        <v>0</v>
      </c>
      <c r="X27" s="57"/>
      <c r="Y27" s="57">
        <f t="shared" ref="Y27:Y32" si="16">X27*H27</f>
        <v>0</v>
      </c>
      <c r="Z27" s="57"/>
      <c r="AA27" s="57">
        <f t="shared" ref="AA27:AA32" si="17">Z27*H27</f>
        <v>0</v>
      </c>
      <c r="AB27" s="57"/>
      <c r="AC27" s="57">
        <f t="shared" ref="AC27:AC32" si="18">AB27*I27</f>
        <v>0</v>
      </c>
      <c r="AD27" s="57"/>
      <c r="AE27" s="57"/>
      <c r="AF27" s="57"/>
      <c r="AG27" s="57">
        <f>AF27*I27</f>
        <v>0</v>
      </c>
      <c r="AH27" s="57"/>
      <c r="AI27" s="57">
        <f>AH27*I27</f>
        <v>0</v>
      </c>
      <c r="AJ27" s="59" t="e">
        <f>SUM(J27,L27,N27,P27,R27,T27,V27,X27,Z27,AB27,#REF!,AF27,AH27,)</f>
        <v>#REF!</v>
      </c>
      <c r="AK27" s="59" t="e">
        <f>SUM(K27,M27,O27,Q27,S27,U27,W27,Y27,AA27,AC27,#REF!,AG27,AI27,)</f>
        <v>#REF!</v>
      </c>
    </row>
    <row r="28" spans="1:37" s="2" customFormat="1" hidden="1" x14ac:dyDescent="0.25">
      <c r="A28" s="51">
        <v>0.2</v>
      </c>
      <c r="B28" s="60"/>
      <c r="C28" s="53" t="s">
        <v>59</v>
      </c>
      <c r="D28" s="54">
        <v>1.4</v>
      </c>
      <c r="E28" s="54">
        <v>1.68</v>
      </c>
      <c r="F28" s="61">
        <v>305214</v>
      </c>
      <c r="G28" s="62">
        <v>0.21</v>
      </c>
      <c r="H28" s="56">
        <f t="shared" si="4"/>
        <v>330851.97600000002</v>
      </c>
      <c r="I28" s="56">
        <f t="shared" si="5"/>
        <v>348798.55920000002</v>
      </c>
      <c r="J28" s="57"/>
      <c r="K28" s="57">
        <f t="shared" si="6"/>
        <v>0</v>
      </c>
      <c r="L28" s="58">
        <v>0</v>
      </c>
      <c r="M28" s="57">
        <f t="shared" si="10"/>
        <v>0</v>
      </c>
      <c r="N28" s="57"/>
      <c r="O28" s="57">
        <f t="shared" si="11"/>
        <v>0</v>
      </c>
      <c r="P28" s="57"/>
      <c r="Q28" s="57">
        <f t="shared" si="12"/>
        <v>0</v>
      </c>
      <c r="R28" s="57"/>
      <c r="S28" s="57">
        <f t="shared" si="13"/>
        <v>0</v>
      </c>
      <c r="T28" s="57"/>
      <c r="U28" s="57">
        <f t="shared" si="14"/>
        <v>0</v>
      </c>
      <c r="V28" s="57"/>
      <c r="W28" s="57">
        <f t="shared" si="15"/>
        <v>0</v>
      </c>
      <c r="X28" s="57"/>
      <c r="Y28" s="57">
        <f t="shared" si="16"/>
        <v>0</v>
      </c>
      <c r="Z28" s="57"/>
      <c r="AA28" s="57">
        <f t="shared" si="17"/>
        <v>0</v>
      </c>
      <c r="AB28" s="57"/>
      <c r="AC28" s="57">
        <f t="shared" si="18"/>
        <v>0</v>
      </c>
      <c r="AD28" s="57"/>
      <c r="AE28" s="57"/>
      <c r="AF28" s="57"/>
      <c r="AG28" s="57">
        <f>AF28*I28</f>
        <v>0</v>
      </c>
      <c r="AH28" s="57"/>
      <c r="AI28" s="57">
        <f>AH28*I28</f>
        <v>0</v>
      </c>
      <c r="AJ28" s="59" t="e">
        <f>SUM(J28,L28,N28,P28,R28,T28,V28,X28,Z28,AB28,#REF!,AF28,AH28,)</f>
        <v>#REF!</v>
      </c>
      <c r="AK28" s="59" t="e">
        <f>SUM(K28,M28,O28,Q28,S28,U28,W28,Y28,AA28,AC28,#REF!,AG28,AI28,)</f>
        <v>#REF!</v>
      </c>
    </row>
    <row r="29" spans="1:37" s="2" customFormat="1" hidden="1" x14ac:dyDescent="0.25">
      <c r="A29" s="51">
        <v>0.18</v>
      </c>
      <c r="B29" s="60"/>
      <c r="C29" s="53" t="s">
        <v>60</v>
      </c>
      <c r="D29" s="54">
        <v>1.4</v>
      </c>
      <c r="E29" s="54">
        <v>1.68</v>
      </c>
      <c r="F29" s="61">
        <v>195175</v>
      </c>
      <c r="G29" s="51">
        <v>0.18</v>
      </c>
      <c r="H29" s="56">
        <f t="shared" si="4"/>
        <v>209227.6</v>
      </c>
      <c r="I29" s="56">
        <f t="shared" si="5"/>
        <v>219064.42</v>
      </c>
      <c r="J29" s="57"/>
      <c r="K29" s="57">
        <f t="shared" si="6"/>
        <v>0</v>
      </c>
      <c r="L29" s="58">
        <f>11-9</f>
        <v>2</v>
      </c>
      <c r="M29" s="57">
        <f t="shared" si="10"/>
        <v>418455.2</v>
      </c>
      <c r="N29" s="57"/>
      <c r="O29" s="57">
        <f t="shared" si="11"/>
        <v>0</v>
      </c>
      <c r="P29" s="57"/>
      <c r="Q29" s="57">
        <f t="shared" si="12"/>
        <v>0</v>
      </c>
      <c r="R29" s="57"/>
      <c r="S29" s="57">
        <f t="shared" si="13"/>
        <v>0</v>
      </c>
      <c r="T29" s="57"/>
      <c r="U29" s="57">
        <f t="shared" si="14"/>
        <v>0</v>
      </c>
      <c r="V29" s="57"/>
      <c r="W29" s="57">
        <f t="shared" si="15"/>
        <v>0</v>
      </c>
      <c r="X29" s="57"/>
      <c r="Y29" s="57">
        <f t="shared" si="16"/>
        <v>0</v>
      </c>
      <c r="Z29" s="57"/>
      <c r="AA29" s="57">
        <f t="shared" si="17"/>
        <v>0</v>
      </c>
      <c r="AB29" s="57"/>
      <c r="AC29" s="57">
        <f t="shared" si="18"/>
        <v>0</v>
      </c>
      <c r="AD29" s="57"/>
      <c r="AE29" s="57"/>
      <c r="AF29" s="57"/>
      <c r="AG29" s="57">
        <f>AF29*I29</f>
        <v>0</v>
      </c>
      <c r="AH29" s="57"/>
      <c r="AI29" s="57">
        <f>AH29*I29</f>
        <v>0</v>
      </c>
      <c r="AJ29" s="59" t="e">
        <f>SUM(J29,L29,N29,P29,R29,T29,V29,X29,Z29,AB29,#REF!,AF29,AH29,)</f>
        <v>#REF!</v>
      </c>
      <c r="AK29" s="59" t="e">
        <f>SUM(K29,M29,O29,Q29,S29,U29,W29,Y29,AA29,AC29,#REF!,AG29,AI29,)</f>
        <v>#REF!</v>
      </c>
    </row>
    <row r="30" spans="1:37" s="2" customFormat="1" hidden="1" x14ac:dyDescent="0.25">
      <c r="A30" s="51">
        <v>0.17</v>
      </c>
      <c r="B30" s="60"/>
      <c r="C30" s="53" t="s">
        <v>61</v>
      </c>
      <c r="D30" s="54">
        <v>1.4</v>
      </c>
      <c r="E30" s="54">
        <v>1.68</v>
      </c>
      <c r="F30" s="61">
        <v>280339</v>
      </c>
      <c r="G30" s="62">
        <v>0.18</v>
      </c>
      <c r="H30" s="56">
        <f t="shared" si="4"/>
        <v>300523.408</v>
      </c>
      <c r="I30" s="56">
        <f t="shared" si="5"/>
        <v>314652.49360000005</v>
      </c>
      <c r="J30" s="57"/>
      <c r="K30" s="57">
        <f t="shared" si="6"/>
        <v>0</v>
      </c>
      <c r="L30" s="58">
        <f>10-8</f>
        <v>2</v>
      </c>
      <c r="M30" s="57">
        <f t="shared" si="10"/>
        <v>601046.81599999999</v>
      </c>
      <c r="N30" s="57"/>
      <c r="O30" s="57">
        <f t="shared" si="11"/>
        <v>0</v>
      </c>
      <c r="P30" s="57"/>
      <c r="Q30" s="57">
        <f t="shared" si="12"/>
        <v>0</v>
      </c>
      <c r="R30" s="57"/>
      <c r="S30" s="57">
        <f t="shared" si="13"/>
        <v>0</v>
      </c>
      <c r="T30" s="57"/>
      <c r="U30" s="57">
        <f t="shared" si="14"/>
        <v>0</v>
      </c>
      <c r="V30" s="57"/>
      <c r="W30" s="57">
        <f t="shared" si="15"/>
        <v>0</v>
      </c>
      <c r="X30" s="57"/>
      <c r="Y30" s="57">
        <f t="shared" si="16"/>
        <v>0</v>
      </c>
      <c r="Z30" s="57"/>
      <c r="AA30" s="57">
        <f t="shared" si="17"/>
        <v>0</v>
      </c>
      <c r="AB30" s="57"/>
      <c r="AC30" s="57">
        <f t="shared" si="18"/>
        <v>0</v>
      </c>
      <c r="AD30" s="57"/>
      <c r="AE30" s="57"/>
      <c r="AF30" s="57"/>
      <c r="AG30" s="57">
        <f>AF30*I30</f>
        <v>0</v>
      </c>
      <c r="AH30" s="57"/>
      <c r="AI30" s="57">
        <f>AH30*I30</f>
        <v>0</v>
      </c>
      <c r="AJ30" s="59" t="e">
        <f>SUM(J30,L30,N30,P30,R30,T30,V30,X30,Z30,AB30,#REF!,AF30,AH30,)</f>
        <v>#REF!</v>
      </c>
      <c r="AK30" s="59" t="e">
        <f>SUM(K30,M30,O30,Q30,S30,U30,W30,Y30,AA30,AC30,#REF!,AG30,AI30,)</f>
        <v>#REF!</v>
      </c>
    </row>
    <row r="31" spans="1:37" s="2" customFormat="1" hidden="1" x14ac:dyDescent="0.25">
      <c r="A31" s="51">
        <v>0.38</v>
      </c>
      <c r="B31" s="60"/>
      <c r="C31" s="53" t="s">
        <v>62</v>
      </c>
      <c r="D31" s="54">
        <v>1.4</v>
      </c>
      <c r="E31" s="54">
        <v>1.68</v>
      </c>
      <c r="F31" s="61">
        <v>364805</v>
      </c>
      <c r="G31" s="62">
        <v>0.39</v>
      </c>
      <c r="H31" s="56">
        <f t="shared" si="4"/>
        <v>421714.57999999996</v>
      </c>
      <c r="I31" s="56">
        <f t="shared" si="5"/>
        <v>461551.28600000002</v>
      </c>
      <c r="J31" s="57"/>
      <c r="K31" s="57">
        <f t="shared" si="6"/>
        <v>0</v>
      </c>
      <c r="L31" s="58">
        <v>85</v>
      </c>
      <c r="M31" s="57">
        <f t="shared" si="10"/>
        <v>35845739.299999997</v>
      </c>
      <c r="N31" s="57"/>
      <c r="O31" s="57">
        <f t="shared" si="11"/>
        <v>0</v>
      </c>
      <c r="P31" s="57"/>
      <c r="Q31" s="57">
        <f t="shared" si="12"/>
        <v>0</v>
      </c>
      <c r="R31" s="57"/>
      <c r="S31" s="57">
        <f t="shared" si="13"/>
        <v>0</v>
      </c>
      <c r="T31" s="57"/>
      <c r="U31" s="57">
        <f t="shared" si="14"/>
        <v>0</v>
      </c>
      <c r="V31" s="57"/>
      <c r="W31" s="57">
        <f t="shared" si="15"/>
        <v>0</v>
      </c>
      <c r="X31" s="57"/>
      <c r="Y31" s="57">
        <f t="shared" si="16"/>
        <v>0</v>
      </c>
      <c r="Z31" s="57"/>
      <c r="AA31" s="57">
        <f t="shared" si="17"/>
        <v>0</v>
      </c>
      <c r="AB31" s="57"/>
      <c r="AC31" s="57">
        <f t="shared" si="18"/>
        <v>0</v>
      </c>
      <c r="AD31" s="57"/>
      <c r="AE31" s="57"/>
      <c r="AF31" s="57"/>
      <c r="AG31" s="57">
        <f>AF31*I31</f>
        <v>0</v>
      </c>
      <c r="AH31" s="57"/>
      <c r="AI31" s="57">
        <f>AH31*I31</f>
        <v>0</v>
      </c>
      <c r="AJ31" s="59" t="e">
        <f>SUM(J31,L31,N31,P31,R31,T31,V31,X31,Z31,AB31,#REF!,AF31,AH31,)</f>
        <v>#REF!</v>
      </c>
      <c r="AK31" s="59" t="e">
        <f>SUM(K31,M31,O31,Q31,S31,U31,W31,Y31,AA31,AC31,#REF!,AG31,AI31,)</f>
        <v>#REF!</v>
      </c>
    </row>
    <row r="32" spans="1:37" s="2" customFormat="1" hidden="1" x14ac:dyDescent="0.25">
      <c r="A32" s="51">
        <v>0.28999999999999998</v>
      </c>
      <c r="B32" s="63"/>
      <c r="C32" s="53" t="s">
        <v>63</v>
      </c>
      <c r="D32" s="54">
        <v>1.4</v>
      </c>
      <c r="E32" s="54">
        <v>1.68</v>
      </c>
      <c r="F32" s="61">
        <v>489319</v>
      </c>
      <c r="G32" s="62">
        <v>0.3</v>
      </c>
      <c r="H32" s="56">
        <f t="shared" si="4"/>
        <v>548037.27999999991</v>
      </c>
      <c r="I32" s="56">
        <f t="shared" si="5"/>
        <v>589140.076</v>
      </c>
      <c r="J32" s="57"/>
      <c r="K32" s="57">
        <f t="shared" si="6"/>
        <v>0</v>
      </c>
      <c r="L32" s="58">
        <f>6-2</f>
        <v>4</v>
      </c>
      <c r="M32" s="57">
        <f t="shared" si="10"/>
        <v>2192149.1199999996</v>
      </c>
      <c r="N32" s="57"/>
      <c r="O32" s="57">
        <f t="shared" si="11"/>
        <v>0</v>
      </c>
      <c r="P32" s="57"/>
      <c r="Q32" s="57">
        <f t="shared" si="12"/>
        <v>0</v>
      </c>
      <c r="R32" s="57"/>
      <c r="S32" s="57">
        <f t="shared" si="13"/>
        <v>0</v>
      </c>
      <c r="T32" s="57"/>
      <c r="U32" s="57">
        <f t="shared" si="14"/>
        <v>0</v>
      </c>
      <c r="V32" s="57"/>
      <c r="W32" s="57">
        <f t="shared" si="15"/>
        <v>0</v>
      </c>
      <c r="X32" s="57"/>
      <c r="Y32" s="57">
        <f t="shared" si="16"/>
        <v>0</v>
      </c>
      <c r="Z32" s="57"/>
      <c r="AA32" s="57">
        <f t="shared" si="17"/>
        <v>0</v>
      </c>
      <c r="AB32" s="57"/>
      <c r="AC32" s="57">
        <f t="shared" si="18"/>
        <v>0</v>
      </c>
      <c r="AD32" s="57"/>
      <c r="AE32" s="57"/>
      <c r="AF32" s="57"/>
      <c r="AG32" s="57">
        <f>AF32*I32</f>
        <v>0</v>
      </c>
      <c r="AH32" s="57"/>
      <c r="AI32" s="57">
        <f>AH32*I32</f>
        <v>0</v>
      </c>
      <c r="AJ32" s="59" t="e">
        <f>SUM(J32,L32,N32,P32,R32,T32,V32,X32,Z32,AB32,#REF!,AF32,AH32,)</f>
        <v>#REF!</v>
      </c>
      <c r="AK32" s="59" t="e">
        <f>SUM(K32,M32,O32,Q32,S32,U32,W32,Y32,AA32,AC32,#REF!,AG32,AI32,)</f>
        <v>#REF!</v>
      </c>
    </row>
    <row r="33" spans="1:37" s="2" customFormat="1" hidden="1" x14ac:dyDescent="0.25">
      <c r="A33" s="51"/>
      <c r="B33" s="81"/>
      <c r="C33" s="74" t="s">
        <v>64</v>
      </c>
      <c r="D33" s="82"/>
      <c r="E33" s="82"/>
      <c r="F33" s="83"/>
      <c r="G33" s="84"/>
      <c r="H33" s="85"/>
      <c r="I33" s="85"/>
      <c r="J33" s="86">
        <f>J34+J35</f>
        <v>0</v>
      </c>
      <c r="K33" s="86">
        <f t="shared" ref="K33:AK33" si="19">K34+K35</f>
        <v>0</v>
      </c>
      <c r="L33" s="87">
        <f t="shared" si="19"/>
        <v>0</v>
      </c>
      <c r="M33" s="86">
        <f t="shared" si="19"/>
        <v>0</v>
      </c>
      <c r="N33" s="86">
        <f t="shared" si="19"/>
        <v>0</v>
      </c>
      <c r="O33" s="86">
        <f t="shared" si="19"/>
        <v>0</v>
      </c>
      <c r="P33" s="86">
        <f t="shared" si="19"/>
        <v>0</v>
      </c>
      <c r="Q33" s="86">
        <f t="shared" si="19"/>
        <v>0</v>
      </c>
      <c r="R33" s="86">
        <f t="shared" si="19"/>
        <v>0</v>
      </c>
      <c r="S33" s="86">
        <f t="shared" si="19"/>
        <v>0</v>
      </c>
      <c r="T33" s="86">
        <f t="shared" si="19"/>
        <v>0</v>
      </c>
      <c r="U33" s="86">
        <f t="shared" si="19"/>
        <v>0</v>
      </c>
      <c r="V33" s="86">
        <f t="shared" si="19"/>
        <v>0</v>
      </c>
      <c r="W33" s="86">
        <f t="shared" si="19"/>
        <v>0</v>
      </c>
      <c r="X33" s="86">
        <f t="shared" si="19"/>
        <v>0</v>
      </c>
      <c r="Y33" s="86">
        <f t="shared" si="19"/>
        <v>0</v>
      </c>
      <c r="Z33" s="86">
        <f t="shared" si="19"/>
        <v>0</v>
      </c>
      <c r="AA33" s="86">
        <f t="shared" si="19"/>
        <v>0</v>
      </c>
      <c r="AB33" s="86">
        <f t="shared" si="19"/>
        <v>0</v>
      </c>
      <c r="AC33" s="86">
        <f t="shared" si="19"/>
        <v>0</v>
      </c>
      <c r="AD33" s="86"/>
      <c r="AE33" s="86"/>
      <c r="AF33" s="86">
        <f t="shared" si="19"/>
        <v>0</v>
      </c>
      <c r="AG33" s="86">
        <f t="shared" si="19"/>
        <v>0</v>
      </c>
      <c r="AH33" s="86">
        <f t="shared" si="19"/>
        <v>0</v>
      </c>
      <c r="AI33" s="86">
        <f t="shared" si="19"/>
        <v>0</v>
      </c>
      <c r="AJ33" s="69" t="e">
        <f t="shared" si="19"/>
        <v>#REF!</v>
      </c>
      <c r="AK33" s="69" t="e">
        <f t="shared" si="19"/>
        <v>#REF!</v>
      </c>
    </row>
    <row r="34" spans="1:37" s="2" customFormat="1" hidden="1" x14ac:dyDescent="0.25">
      <c r="A34" s="51">
        <v>0.22</v>
      </c>
      <c r="B34" s="52" t="s">
        <v>64</v>
      </c>
      <c r="C34" s="53" t="s">
        <v>65</v>
      </c>
      <c r="D34" s="54">
        <v>1.4</v>
      </c>
      <c r="E34" s="54">
        <v>1.68</v>
      </c>
      <c r="F34" s="61">
        <v>307267</v>
      </c>
      <c r="G34" s="62">
        <v>0.23</v>
      </c>
      <c r="H34" s="56">
        <f t="shared" si="4"/>
        <v>335535.56400000001</v>
      </c>
      <c r="I34" s="56">
        <f t="shared" si="5"/>
        <v>355323.55880000006</v>
      </c>
      <c r="J34" s="57"/>
      <c r="K34" s="57">
        <f t="shared" si="6"/>
        <v>0</v>
      </c>
      <c r="L34" s="58"/>
      <c r="M34" s="57">
        <f>L34*H34</f>
        <v>0</v>
      </c>
      <c r="N34" s="57"/>
      <c r="O34" s="57">
        <f>N34*H34</f>
        <v>0</v>
      </c>
      <c r="P34" s="57"/>
      <c r="Q34" s="57">
        <f>P34*H34</f>
        <v>0</v>
      </c>
      <c r="R34" s="57"/>
      <c r="S34" s="57">
        <f>SUM(R34*H34)</f>
        <v>0</v>
      </c>
      <c r="T34" s="57"/>
      <c r="U34" s="57">
        <f>SUM(T34*H34)</f>
        <v>0</v>
      </c>
      <c r="V34" s="57"/>
      <c r="W34" s="57">
        <f>V34*H34</f>
        <v>0</v>
      </c>
      <c r="X34" s="57"/>
      <c r="Y34" s="57">
        <f>X34*H34</f>
        <v>0</v>
      </c>
      <c r="Z34" s="57"/>
      <c r="AA34" s="57">
        <f>Z34*H34</f>
        <v>0</v>
      </c>
      <c r="AB34" s="57"/>
      <c r="AC34" s="57">
        <f>AB34*I34</f>
        <v>0</v>
      </c>
      <c r="AD34" s="57"/>
      <c r="AE34" s="57"/>
      <c r="AF34" s="57"/>
      <c r="AG34" s="57">
        <f>AF34*I34</f>
        <v>0</v>
      </c>
      <c r="AH34" s="57"/>
      <c r="AI34" s="57">
        <f>AH34*I34</f>
        <v>0</v>
      </c>
      <c r="AJ34" s="59" t="e">
        <f>SUM(J34,L34,N34,P34,R34,T34,V34,X34,Z34,AB34,#REF!,AF34,AH34,)</f>
        <v>#REF!</v>
      </c>
      <c r="AK34" s="59" t="e">
        <f>SUM(K34,M34,O34,Q34,S34,U34,W34,Y34,AA34,AC34,#REF!,AG34,AI34,)</f>
        <v>#REF!</v>
      </c>
    </row>
    <row r="35" spans="1:37" s="2" customFormat="1" hidden="1" x14ac:dyDescent="0.25">
      <c r="A35" s="51">
        <v>0.31</v>
      </c>
      <c r="B35" s="63"/>
      <c r="C35" s="53" t="s">
        <v>66</v>
      </c>
      <c r="D35" s="54">
        <v>1.4</v>
      </c>
      <c r="E35" s="54">
        <v>1.68</v>
      </c>
      <c r="F35" s="61">
        <v>626899</v>
      </c>
      <c r="G35" s="62">
        <v>0.32</v>
      </c>
      <c r="H35" s="56">
        <f t="shared" si="4"/>
        <v>707142.07199999993</v>
      </c>
      <c r="I35" s="56">
        <f t="shared" si="5"/>
        <v>763312.22239999997</v>
      </c>
      <c r="J35" s="57"/>
      <c r="K35" s="57">
        <f t="shared" si="6"/>
        <v>0</v>
      </c>
      <c r="L35" s="58"/>
      <c r="M35" s="57">
        <f>L35*H35</f>
        <v>0</v>
      </c>
      <c r="N35" s="57"/>
      <c r="O35" s="57">
        <f>N35*H35</f>
        <v>0</v>
      </c>
      <c r="P35" s="57"/>
      <c r="Q35" s="57">
        <f>P35*H35</f>
        <v>0</v>
      </c>
      <c r="R35" s="57"/>
      <c r="S35" s="57">
        <f>SUM(R35*H35)</f>
        <v>0</v>
      </c>
      <c r="T35" s="57"/>
      <c r="U35" s="57">
        <f>SUM(T35*H35)</f>
        <v>0</v>
      </c>
      <c r="V35" s="57"/>
      <c r="W35" s="57">
        <f>V35*H35</f>
        <v>0</v>
      </c>
      <c r="X35" s="57"/>
      <c r="Y35" s="57">
        <f>X35*H35</f>
        <v>0</v>
      </c>
      <c r="Z35" s="57"/>
      <c r="AA35" s="57">
        <f>Z35*H35</f>
        <v>0</v>
      </c>
      <c r="AB35" s="57"/>
      <c r="AC35" s="57">
        <f>AB35*I35</f>
        <v>0</v>
      </c>
      <c r="AD35" s="57"/>
      <c r="AE35" s="57"/>
      <c r="AF35" s="57"/>
      <c r="AG35" s="57">
        <f>AF35*I35</f>
        <v>0</v>
      </c>
      <c r="AH35" s="57"/>
      <c r="AI35" s="57">
        <f>AH35*I35</f>
        <v>0</v>
      </c>
      <c r="AJ35" s="59" t="e">
        <f>SUM(J35,L35,N35,P35,R35,T35,V35,X35,Z35,AB35,#REF!,AF35,AH35,)</f>
        <v>#REF!</v>
      </c>
      <c r="AK35" s="59" t="e">
        <f>SUM(K35,M35,O35,Q35,S35,U35,W35,Y35,AA35,AC35,#REF!,AG35,AI35,)</f>
        <v>#REF!</v>
      </c>
    </row>
    <row r="36" spans="1:37" s="71" customFormat="1" x14ac:dyDescent="0.25">
      <c r="A36" s="64"/>
      <c r="B36" s="79"/>
      <c r="C36" s="74" t="s">
        <v>67</v>
      </c>
      <c r="D36" s="75"/>
      <c r="E36" s="75"/>
      <c r="F36" s="76"/>
      <c r="G36" s="77"/>
      <c r="H36" s="78"/>
      <c r="I36" s="78"/>
      <c r="J36" s="69">
        <f>J37+J38+J39+J40+J41+J42+J43</f>
        <v>175</v>
      </c>
      <c r="K36" s="69">
        <f t="shared" ref="K36:AK36" si="20">K37+K38+K39+K40+K41+K42+K43</f>
        <v>83351526.600000009</v>
      </c>
      <c r="L36" s="70">
        <f t="shared" si="20"/>
        <v>0</v>
      </c>
      <c r="M36" s="69">
        <f t="shared" si="20"/>
        <v>0</v>
      </c>
      <c r="N36" s="69">
        <f t="shared" si="20"/>
        <v>0</v>
      </c>
      <c r="O36" s="69">
        <f t="shared" si="20"/>
        <v>0</v>
      </c>
      <c r="P36" s="69">
        <f t="shared" si="20"/>
        <v>0</v>
      </c>
      <c r="Q36" s="69">
        <f t="shared" si="20"/>
        <v>0</v>
      </c>
      <c r="R36" s="69">
        <f t="shared" si="20"/>
        <v>680</v>
      </c>
      <c r="S36" s="69">
        <f t="shared" si="20"/>
        <v>176118031.48000002</v>
      </c>
      <c r="T36" s="69">
        <f t="shared" si="20"/>
        <v>0</v>
      </c>
      <c r="U36" s="69">
        <f t="shared" si="20"/>
        <v>0</v>
      </c>
      <c r="V36" s="69">
        <f t="shared" si="20"/>
        <v>5</v>
      </c>
      <c r="W36" s="69">
        <f t="shared" si="20"/>
        <v>1301245.7200000002</v>
      </c>
      <c r="X36" s="69">
        <f t="shared" si="20"/>
        <v>0</v>
      </c>
      <c r="Y36" s="69">
        <f t="shared" si="20"/>
        <v>0</v>
      </c>
      <c r="Z36" s="69">
        <f t="shared" si="20"/>
        <v>0</v>
      </c>
      <c r="AA36" s="69">
        <f t="shared" si="20"/>
        <v>0</v>
      </c>
      <c r="AB36" s="69">
        <f t="shared" si="20"/>
        <v>16</v>
      </c>
      <c r="AC36" s="69">
        <f t="shared" si="20"/>
        <v>4457562.3167999992</v>
      </c>
      <c r="AD36" s="69"/>
      <c r="AE36" s="69"/>
      <c r="AF36" s="69">
        <f t="shared" si="20"/>
        <v>0</v>
      </c>
      <c r="AG36" s="69">
        <f t="shared" si="20"/>
        <v>0</v>
      </c>
      <c r="AH36" s="69">
        <f t="shared" si="20"/>
        <v>0</v>
      </c>
      <c r="AI36" s="69">
        <f t="shared" si="20"/>
        <v>0</v>
      </c>
      <c r="AJ36" s="69">
        <f t="shared" si="20"/>
        <v>876</v>
      </c>
      <c r="AK36" s="69">
        <f t="shared" si="20"/>
        <v>265228366.11680001</v>
      </c>
    </row>
    <row r="37" spans="1:37" s="2" customFormat="1" x14ac:dyDescent="0.25">
      <c r="A37" s="51">
        <v>0.27</v>
      </c>
      <c r="B37" s="52" t="s">
        <v>67</v>
      </c>
      <c r="C37" s="53" t="s">
        <v>68</v>
      </c>
      <c r="D37" s="54">
        <v>1.4</v>
      </c>
      <c r="E37" s="54">
        <v>1.68</v>
      </c>
      <c r="F37" s="61">
        <v>234037</v>
      </c>
      <c r="G37" s="62">
        <v>0.28000000000000003</v>
      </c>
      <c r="H37" s="56">
        <v>260249.14400000003</v>
      </c>
      <c r="I37" s="56">
        <v>278597.64479999995</v>
      </c>
      <c r="J37" s="57">
        <v>30</v>
      </c>
      <c r="K37" s="57">
        <v>7807474.3200000012</v>
      </c>
      <c r="L37" s="58"/>
      <c r="M37" s="57">
        <v>0</v>
      </c>
      <c r="N37" s="57"/>
      <c r="O37" s="57">
        <v>0</v>
      </c>
      <c r="P37" s="57"/>
      <c r="Q37" s="57">
        <v>0</v>
      </c>
      <c r="R37" s="88">
        <v>650</v>
      </c>
      <c r="S37" s="57">
        <v>169161943.60000002</v>
      </c>
      <c r="T37" s="57"/>
      <c r="U37" s="57">
        <v>0</v>
      </c>
      <c r="V37" s="57">
        <v>5</v>
      </c>
      <c r="W37" s="57">
        <v>1301245.7200000002</v>
      </c>
      <c r="X37" s="57"/>
      <c r="Y37" s="57">
        <v>0</v>
      </c>
      <c r="Z37" s="57"/>
      <c r="AA37" s="57">
        <v>0</v>
      </c>
      <c r="AB37" s="57">
        <v>16</v>
      </c>
      <c r="AC37" s="57">
        <v>4457562.3167999992</v>
      </c>
      <c r="AD37" s="57"/>
      <c r="AE37" s="57"/>
      <c r="AF37" s="57"/>
      <c r="AG37" s="57">
        <v>0</v>
      </c>
      <c r="AH37" s="57"/>
      <c r="AI37" s="57">
        <v>0</v>
      </c>
      <c r="AJ37" s="59">
        <v>701</v>
      </c>
      <c r="AK37" s="59">
        <v>182728225.95680001</v>
      </c>
    </row>
    <row r="38" spans="1:37" s="2" customFormat="1" hidden="1" x14ac:dyDescent="0.25">
      <c r="A38" s="51">
        <v>0.55000000000000004</v>
      </c>
      <c r="B38" s="60"/>
      <c r="C38" s="53" t="s">
        <v>69</v>
      </c>
      <c r="D38" s="54">
        <v>1.4</v>
      </c>
      <c r="E38" s="54">
        <v>1.68</v>
      </c>
      <c r="F38" s="61">
        <v>125186</v>
      </c>
      <c r="G38" s="62">
        <v>0.56000000000000005</v>
      </c>
      <c r="H38" s="56">
        <v>153227.66399999999</v>
      </c>
      <c r="I38" s="56">
        <v>172856.82880000002</v>
      </c>
      <c r="J38" s="57"/>
      <c r="K38" s="57">
        <v>0</v>
      </c>
      <c r="L38" s="58"/>
      <c r="M38" s="57">
        <v>0</v>
      </c>
      <c r="N38" s="57"/>
      <c r="O38" s="57">
        <v>0</v>
      </c>
      <c r="P38" s="57"/>
      <c r="Q38" s="57">
        <v>0</v>
      </c>
      <c r="R38" s="57"/>
      <c r="S38" s="57">
        <v>0</v>
      </c>
      <c r="T38" s="57"/>
      <c r="U38" s="57">
        <v>0</v>
      </c>
      <c r="V38" s="57"/>
      <c r="W38" s="57">
        <v>0</v>
      </c>
      <c r="X38" s="57"/>
      <c r="Y38" s="57">
        <v>0</v>
      </c>
      <c r="Z38" s="57"/>
      <c r="AA38" s="57">
        <v>0</v>
      </c>
      <c r="AB38" s="57"/>
      <c r="AC38" s="57">
        <v>0</v>
      </c>
      <c r="AD38" s="57"/>
      <c r="AE38" s="57"/>
      <c r="AF38" s="57"/>
      <c r="AG38" s="57">
        <v>0</v>
      </c>
      <c r="AH38" s="57"/>
      <c r="AI38" s="57">
        <v>0</v>
      </c>
      <c r="AJ38" s="89">
        <v>0</v>
      </c>
      <c r="AK38" s="89">
        <v>0</v>
      </c>
    </row>
    <row r="39" spans="1:37" s="2" customFormat="1" hidden="1" x14ac:dyDescent="0.25">
      <c r="A39" s="51">
        <v>0.37</v>
      </c>
      <c r="B39" s="60"/>
      <c r="C39" s="53" t="s">
        <v>70</v>
      </c>
      <c r="D39" s="54">
        <v>1.4</v>
      </c>
      <c r="E39" s="54">
        <v>1.68</v>
      </c>
      <c r="F39" s="61">
        <v>168010</v>
      </c>
      <c r="G39" s="62">
        <v>0.38</v>
      </c>
      <c r="H39" s="56">
        <v>193547.51999999999</v>
      </c>
      <c r="I39" s="56">
        <v>211423.78399999999</v>
      </c>
      <c r="J39" s="57"/>
      <c r="K39" s="57">
        <v>0</v>
      </c>
      <c r="L39" s="58"/>
      <c r="M39" s="57">
        <v>0</v>
      </c>
      <c r="N39" s="57"/>
      <c r="O39" s="57">
        <v>0</v>
      </c>
      <c r="P39" s="57"/>
      <c r="Q39" s="57">
        <v>0</v>
      </c>
      <c r="R39" s="57"/>
      <c r="S39" s="57">
        <v>0</v>
      </c>
      <c r="T39" s="57"/>
      <c r="U39" s="57">
        <v>0</v>
      </c>
      <c r="V39" s="57"/>
      <c r="W39" s="57">
        <v>0</v>
      </c>
      <c r="X39" s="57"/>
      <c r="Y39" s="57">
        <v>0</v>
      </c>
      <c r="Z39" s="57"/>
      <c r="AA39" s="57">
        <v>0</v>
      </c>
      <c r="AB39" s="57"/>
      <c r="AC39" s="57">
        <v>0</v>
      </c>
      <c r="AD39" s="57"/>
      <c r="AE39" s="57"/>
      <c r="AF39" s="57"/>
      <c r="AG39" s="57">
        <v>0</v>
      </c>
      <c r="AH39" s="57"/>
      <c r="AI39" s="57">
        <v>0</v>
      </c>
      <c r="AJ39" s="89">
        <v>0</v>
      </c>
      <c r="AK39" s="89">
        <v>0</v>
      </c>
    </row>
    <row r="40" spans="1:37" s="2" customFormat="1" x14ac:dyDescent="0.25">
      <c r="A40" s="51">
        <v>0.23</v>
      </c>
      <c r="B40" s="60"/>
      <c r="C40" s="53" t="s">
        <v>71</v>
      </c>
      <c r="D40" s="54">
        <v>1.4</v>
      </c>
      <c r="E40" s="54">
        <v>1.68</v>
      </c>
      <c r="F40" s="90">
        <v>475359</v>
      </c>
      <c r="G40" s="62">
        <v>0.24</v>
      </c>
      <c r="H40" s="56">
        <v>520993.46400000004</v>
      </c>
      <c r="I40" s="56">
        <v>552937.58880000003</v>
      </c>
      <c r="J40" s="91">
        <v>145</v>
      </c>
      <c r="K40" s="92">
        <v>75544052.280000001</v>
      </c>
      <c r="L40" s="93"/>
      <c r="M40" s="57">
        <v>0</v>
      </c>
      <c r="N40" s="91"/>
      <c r="O40" s="57">
        <v>0</v>
      </c>
      <c r="P40" s="91"/>
      <c r="Q40" s="57">
        <v>0</v>
      </c>
      <c r="R40" s="91"/>
      <c r="S40" s="57">
        <v>0</v>
      </c>
      <c r="T40" s="91"/>
      <c r="U40" s="57">
        <v>0</v>
      </c>
      <c r="V40" s="91"/>
      <c r="W40" s="57">
        <v>0</v>
      </c>
      <c r="X40" s="91"/>
      <c r="Y40" s="57">
        <v>0</v>
      </c>
      <c r="Z40" s="91"/>
      <c r="AA40" s="57">
        <v>0</v>
      </c>
      <c r="AB40" s="91"/>
      <c r="AC40" s="57">
        <v>0</v>
      </c>
      <c r="AD40" s="57"/>
      <c r="AE40" s="57"/>
      <c r="AF40" s="91"/>
      <c r="AG40" s="57">
        <v>0</v>
      </c>
      <c r="AH40" s="91"/>
      <c r="AI40" s="57">
        <v>0</v>
      </c>
      <c r="AJ40" s="89">
        <v>145</v>
      </c>
      <c r="AK40" s="89">
        <v>75544052.280000001</v>
      </c>
    </row>
    <row r="41" spans="1:37" s="2" customFormat="1" hidden="1" x14ac:dyDescent="0.25">
      <c r="A41" s="51">
        <v>0.38</v>
      </c>
      <c r="B41" s="60"/>
      <c r="C41" s="53" t="s">
        <v>72</v>
      </c>
      <c r="D41" s="54">
        <v>1.4</v>
      </c>
      <c r="E41" s="54">
        <v>1.68</v>
      </c>
      <c r="F41" s="61">
        <v>89311</v>
      </c>
      <c r="G41" s="62">
        <v>0.39</v>
      </c>
      <c r="H41" s="56">
        <v>103243.51599999999</v>
      </c>
      <c r="I41" s="56">
        <v>112996.27720000001</v>
      </c>
      <c r="J41" s="57"/>
      <c r="K41" s="57">
        <v>0</v>
      </c>
      <c r="L41" s="58"/>
      <c r="M41" s="57">
        <v>0</v>
      </c>
      <c r="N41" s="57"/>
      <c r="O41" s="57">
        <v>0</v>
      </c>
      <c r="P41" s="57"/>
      <c r="Q41" s="57">
        <v>0</v>
      </c>
      <c r="R41" s="57"/>
      <c r="S41" s="57">
        <v>0</v>
      </c>
      <c r="T41" s="57"/>
      <c r="U41" s="57">
        <v>0</v>
      </c>
      <c r="V41" s="57"/>
      <c r="W41" s="57">
        <v>0</v>
      </c>
      <c r="X41" s="57"/>
      <c r="Y41" s="57">
        <v>0</v>
      </c>
      <c r="Z41" s="57"/>
      <c r="AA41" s="57">
        <v>0</v>
      </c>
      <c r="AB41" s="57"/>
      <c r="AC41" s="57">
        <v>0</v>
      </c>
      <c r="AD41" s="57"/>
      <c r="AE41" s="57"/>
      <c r="AF41" s="57"/>
      <c r="AG41" s="57">
        <v>0</v>
      </c>
      <c r="AH41" s="57"/>
      <c r="AI41" s="57">
        <v>0</v>
      </c>
      <c r="AJ41" s="89">
        <v>0</v>
      </c>
      <c r="AK41" s="89">
        <v>0</v>
      </c>
    </row>
    <row r="42" spans="1:37" s="2" customFormat="1" hidden="1" x14ac:dyDescent="0.25">
      <c r="A42" s="51">
        <v>0.36</v>
      </c>
      <c r="B42" s="60"/>
      <c r="C42" s="53" t="s">
        <v>73</v>
      </c>
      <c r="D42" s="54">
        <v>1.4</v>
      </c>
      <c r="E42" s="54">
        <v>1.68</v>
      </c>
      <c r="F42" s="61">
        <v>201977</v>
      </c>
      <c r="G42" s="62">
        <v>0.37</v>
      </c>
      <c r="H42" s="56">
        <v>231869.59600000002</v>
      </c>
      <c r="I42" s="56">
        <v>252794.41319999995</v>
      </c>
      <c r="J42" s="57"/>
      <c r="K42" s="57">
        <v>0</v>
      </c>
      <c r="L42" s="58"/>
      <c r="M42" s="57">
        <v>0</v>
      </c>
      <c r="N42" s="57"/>
      <c r="O42" s="57">
        <v>0</v>
      </c>
      <c r="P42" s="57"/>
      <c r="Q42" s="57">
        <v>0</v>
      </c>
      <c r="R42" s="88">
        <v>30</v>
      </c>
      <c r="S42" s="57">
        <v>6956087.8800000008</v>
      </c>
      <c r="T42" s="57"/>
      <c r="U42" s="57">
        <v>0</v>
      </c>
      <c r="V42" s="57"/>
      <c r="W42" s="57">
        <v>0</v>
      </c>
      <c r="X42" s="57"/>
      <c r="Y42" s="57">
        <v>0</v>
      </c>
      <c r="Z42" s="57"/>
      <c r="AA42" s="57">
        <v>0</v>
      </c>
      <c r="AB42" s="57"/>
      <c r="AC42" s="57">
        <v>0</v>
      </c>
      <c r="AD42" s="57"/>
      <c r="AE42" s="57"/>
      <c r="AF42" s="57"/>
      <c r="AG42" s="57">
        <v>0</v>
      </c>
      <c r="AH42" s="57"/>
      <c r="AI42" s="57">
        <v>0</v>
      </c>
      <c r="AJ42" s="89">
        <v>30</v>
      </c>
      <c r="AK42" s="89">
        <v>6956087.8800000008</v>
      </c>
    </row>
    <row r="43" spans="1:37" s="2" customFormat="1" hidden="1" x14ac:dyDescent="0.25">
      <c r="A43" s="51">
        <v>0.35</v>
      </c>
      <c r="B43" s="63"/>
      <c r="C43" s="53" t="s">
        <v>74</v>
      </c>
      <c r="D43" s="54">
        <v>1.4</v>
      </c>
      <c r="E43" s="54">
        <v>1.68</v>
      </c>
      <c r="F43" s="61">
        <v>268821</v>
      </c>
      <c r="G43" s="62">
        <v>0.36</v>
      </c>
      <c r="H43" s="56">
        <v>307531.22400000005</v>
      </c>
      <c r="I43" s="56">
        <v>334628.38080000004</v>
      </c>
      <c r="J43" s="57"/>
      <c r="K43" s="57">
        <v>0</v>
      </c>
      <c r="L43" s="58"/>
      <c r="M43" s="57">
        <v>0</v>
      </c>
      <c r="N43" s="57"/>
      <c r="O43" s="57">
        <v>0</v>
      </c>
      <c r="P43" s="57"/>
      <c r="Q43" s="57">
        <v>0</v>
      </c>
      <c r="R43" s="57"/>
      <c r="S43" s="57">
        <v>0</v>
      </c>
      <c r="T43" s="57"/>
      <c r="U43" s="57">
        <v>0</v>
      </c>
      <c r="V43" s="57"/>
      <c r="W43" s="57">
        <v>0</v>
      </c>
      <c r="X43" s="57"/>
      <c r="Y43" s="57">
        <v>0</v>
      </c>
      <c r="Z43" s="57"/>
      <c r="AA43" s="57">
        <v>0</v>
      </c>
      <c r="AB43" s="57"/>
      <c r="AC43" s="57">
        <v>0</v>
      </c>
      <c r="AD43" s="57"/>
      <c r="AE43" s="57"/>
      <c r="AF43" s="57"/>
      <c r="AG43" s="57">
        <v>0</v>
      </c>
      <c r="AH43" s="57"/>
      <c r="AI43" s="57">
        <v>0</v>
      </c>
      <c r="AJ43" s="89">
        <v>0</v>
      </c>
      <c r="AK43" s="89">
        <v>0</v>
      </c>
    </row>
    <row r="44" spans="1:37" s="71" customFormat="1" x14ac:dyDescent="0.25">
      <c r="A44" s="64"/>
      <c r="B44" s="81"/>
      <c r="C44" s="74" t="s">
        <v>75</v>
      </c>
      <c r="D44" s="75"/>
      <c r="E44" s="75"/>
      <c r="F44" s="76"/>
      <c r="G44" s="77"/>
      <c r="H44" s="78"/>
      <c r="I44" s="78"/>
      <c r="J44" s="69">
        <f>J45+J46+J47</f>
        <v>210</v>
      </c>
      <c r="K44" s="69">
        <f t="shared" ref="K44:AK44" si="21">K45+K46+K47</f>
        <v>30956309.640000004</v>
      </c>
      <c r="L44" s="70">
        <f t="shared" si="21"/>
        <v>0</v>
      </c>
      <c r="M44" s="69">
        <f t="shared" si="21"/>
        <v>0</v>
      </c>
      <c r="N44" s="69">
        <f t="shared" si="21"/>
        <v>0</v>
      </c>
      <c r="O44" s="69">
        <f t="shared" si="21"/>
        <v>0</v>
      </c>
      <c r="P44" s="69">
        <f t="shared" si="21"/>
        <v>0</v>
      </c>
      <c r="Q44" s="69">
        <f t="shared" si="21"/>
        <v>0</v>
      </c>
      <c r="R44" s="69">
        <f t="shared" si="21"/>
        <v>0</v>
      </c>
      <c r="S44" s="69">
        <f t="shared" si="21"/>
        <v>0</v>
      </c>
      <c r="T44" s="69">
        <f t="shared" si="21"/>
        <v>0</v>
      </c>
      <c r="U44" s="69">
        <f t="shared" si="21"/>
        <v>0</v>
      </c>
      <c r="V44" s="69">
        <f t="shared" si="21"/>
        <v>0</v>
      </c>
      <c r="W44" s="69">
        <f t="shared" si="21"/>
        <v>0</v>
      </c>
      <c r="X44" s="69">
        <f t="shared" si="21"/>
        <v>0</v>
      </c>
      <c r="Y44" s="69">
        <f t="shared" si="21"/>
        <v>0</v>
      </c>
      <c r="Z44" s="69">
        <f t="shared" si="21"/>
        <v>0</v>
      </c>
      <c r="AA44" s="69">
        <f t="shared" si="21"/>
        <v>0</v>
      </c>
      <c r="AB44" s="69">
        <f t="shared" si="21"/>
        <v>0</v>
      </c>
      <c r="AC44" s="69">
        <f t="shared" si="21"/>
        <v>0</v>
      </c>
      <c r="AD44" s="69"/>
      <c r="AE44" s="69"/>
      <c r="AF44" s="69">
        <f t="shared" si="21"/>
        <v>0</v>
      </c>
      <c r="AG44" s="69">
        <f t="shared" si="21"/>
        <v>0</v>
      </c>
      <c r="AH44" s="69">
        <f t="shared" si="21"/>
        <v>0</v>
      </c>
      <c r="AI44" s="69">
        <f t="shared" si="21"/>
        <v>0</v>
      </c>
      <c r="AJ44" s="94">
        <f t="shared" si="21"/>
        <v>210</v>
      </c>
      <c r="AK44" s="94">
        <f t="shared" si="21"/>
        <v>30956309.640000004</v>
      </c>
    </row>
    <row r="45" spans="1:37" s="2" customFormat="1" x14ac:dyDescent="0.25">
      <c r="A45" s="51">
        <v>0.26</v>
      </c>
      <c r="B45" s="52" t="s">
        <v>75</v>
      </c>
      <c r="C45" s="53" t="s">
        <v>76</v>
      </c>
      <c r="D45" s="54">
        <v>1.4</v>
      </c>
      <c r="E45" s="54">
        <v>1.68</v>
      </c>
      <c r="F45" s="61">
        <v>140232</v>
      </c>
      <c r="G45" s="62">
        <v>0.27</v>
      </c>
      <c r="H45" s="56">
        <v>155377.05600000001</v>
      </c>
      <c r="I45" s="56">
        <v>165978.59520000001</v>
      </c>
      <c r="J45" s="57"/>
      <c r="K45" s="57">
        <v>0</v>
      </c>
      <c r="L45" s="58"/>
      <c r="M45" s="57">
        <v>0</v>
      </c>
      <c r="N45" s="57"/>
      <c r="O45" s="57">
        <v>0</v>
      </c>
      <c r="P45" s="57"/>
      <c r="Q45" s="57">
        <v>0</v>
      </c>
      <c r="R45" s="57"/>
      <c r="S45" s="57">
        <v>0</v>
      </c>
      <c r="T45" s="57"/>
      <c r="U45" s="57">
        <v>0</v>
      </c>
      <c r="V45" s="57"/>
      <c r="W45" s="57">
        <v>0</v>
      </c>
      <c r="X45" s="57"/>
      <c r="Y45" s="57">
        <v>0</v>
      </c>
      <c r="Z45" s="57"/>
      <c r="AA45" s="57">
        <v>0</v>
      </c>
      <c r="AB45" s="57"/>
      <c r="AC45" s="57">
        <v>0</v>
      </c>
      <c r="AD45" s="57"/>
      <c r="AE45" s="57"/>
      <c r="AF45" s="57"/>
      <c r="AG45" s="57">
        <v>0</v>
      </c>
      <c r="AH45" s="57">
        <v>0</v>
      </c>
      <c r="AI45" s="57">
        <v>0</v>
      </c>
      <c r="AJ45" s="89">
        <v>0</v>
      </c>
      <c r="AK45" s="89">
        <v>0</v>
      </c>
    </row>
    <row r="46" spans="1:37" s="2" customFormat="1" x14ac:dyDescent="0.25">
      <c r="A46" s="51">
        <v>0.2</v>
      </c>
      <c r="B46" s="60"/>
      <c r="C46" s="53" t="s">
        <v>77</v>
      </c>
      <c r="D46" s="54">
        <v>1.4</v>
      </c>
      <c r="E46" s="54">
        <v>1.68</v>
      </c>
      <c r="F46" s="61">
        <v>83035</v>
      </c>
      <c r="G46" s="62">
        <v>0.21</v>
      </c>
      <c r="H46" s="56">
        <v>90009.94</v>
      </c>
      <c r="I46" s="56">
        <v>94892.398000000001</v>
      </c>
      <c r="J46" s="57">
        <v>90</v>
      </c>
      <c r="K46" s="57">
        <v>8100894.6000000006</v>
      </c>
      <c r="L46" s="58"/>
      <c r="M46" s="57">
        <v>0</v>
      </c>
      <c r="N46" s="57"/>
      <c r="O46" s="57">
        <v>0</v>
      </c>
      <c r="P46" s="57"/>
      <c r="Q46" s="57">
        <v>0</v>
      </c>
      <c r="R46" s="57"/>
      <c r="S46" s="57">
        <v>0</v>
      </c>
      <c r="T46" s="57"/>
      <c r="U46" s="57">
        <v>0</v>
      </c>
      <c r="V46" s="57"/>
      <c r="W46" s="57">
        <v>0</v>
      </c>
      <c r="X46" s="57"/>
      <c r="Y46" s="57">
        <v>0</v>
      </c>
      <c r="Z46" s="57"/>
      <c r="AA46" s="57">
        <v>0</v>
      </c>
      <c r="AB46" s="57"/>
      <c r="AC46" s="57">
        <v>0</v>
      </c>
      <c r="AD46" s="57"/>
      <c r="AE46" s="57"/>
      <c r="AF46" s="57"/>
      <c r="AG46" s="57">
        <v>0</v>
      </c>
      <c r="AH46" s="57"/>
      <c r="AI46" s="57">
        <v>0</v>
      </c>
      <c r="AJ46" s="89">
        <v>90</v>
      </c>
      <c r="AK46" s="89">
        <v>8100894.6000000006</v>
      </c>
    </row>
    <row r="47" spans="1:37" s="2" customFormat="1" x14ac:dyDescent="0.25">
      <c r="A47" s="51">
        <v>0.45</v>
      </c>
      <c r="B47" s="63"/>
      <c r="C47" s="53" t="s">
        <v>78</v>
      </c>
      <c r="D47" s="54">
        <v>1.4</v>
      </c>
      <c r="E47" s="54">
        <v>1.68</v>
      </c>
      <c r="F47" s="61">
        <v>160863</v>
      </c>
      <c r="G47" s="62">
        <v>0.46</v>
      </c>
      <c r="H47" s="56">
        <v>190461.79200000002</v>
      </c>
      <c r="I47" s="56">
        <v>211180.94640000004</v>
      </c>
      <c r="J47" s="57">
        <v>120</v>
      </c>
      <c r="K47" s="57">
        <v>22855415.040000003</v>
      </c>
      <c r="L47" s="58"/>
      <c r="M47" s="57">
        <v>0</v>
      </c>
      <c r="N47" s="57"/>
      <c r="O47" s="57">
        <v>0</v>
      </c>
      <c r="P47" s="57"/>
      <c r="Q47" s="57">
        <v>0</v>
      </c>
      <c r="R47" s="57"/>
      <c r="S47" s="57">
        <v>0</v>
      </c>
      <c r="T47" s="57"/>
      <c r="U47" s="57">
        <v>0</v>
      </c>
      <c r="V47" s="57"/>
      <c r="W47" s="57">
        <v>0</v>
      </c>
      <c r="X47" s="57"/>
      <c r="Y47" s="57">
        <v>0</v>
      </c>
      <c r="Z47" s="57"/>
      <c r="AA47" s="57">
        <v>0</v>
      </c>
      <c r="AB47" s="57"/>
      <c r="AC47" s="57">
        <v>0</v>
      </c>
      <c r="AD47" s="57"/>
      <c r="AE47" s="57"/>
      <c r="AF47" s="57"/>
      <c r="AG47" s="57">
        <v>0</v>
      </c>
      <c r="AH47" s="57"/>
      <c r="AI47" s="57">
        <v>0</v>
      </c>
      <c r="AJ47" s="89">
        <v>120</v>
      </c>
      <c r="AK47" s="89">
        <v>22855415.040000003</v>
      </c>
    </row>
    <row r="48" spans="1:37" s="71" customFormat="1" hidden="1" x14ac:dyDescent="0.25">
      <c r="A48" s="64"/>
      <c r="B48" s="81"/>
      <c r="C48" s="74" t="s">
        <v>79</v>
      </c>
      <c r="D48" s="75"/>
      <c r="E48" s="75"/>
      <c r="F48" s="76"/>
      <c r="G48" s="77"/>
      <c r="H48" s="78"/>
      <c r="I48" s="78"/>
      <c r="J48" s="69">
        <f t="shared" ref="J48:AK48" si="22">SUM(J49:J52)</f>
        <v>0</v>
      </c>
      <c r="K48" s="69">
        <f t="shared" si="22"/>
        <v>0</v>
      </c>
      <c r="L48" s="69">
        <f t="shared" si="22"/>
        <v>0</v>
      </c>
      <c r="M48" s="69">
        <f t="shared" si="22"/>
        <v>0</v>
      </c>
      <c r="N48" s="69">
        <f t="shared" si="22"/>
        <v>0</v>
      </c>
      <c r="O48" s="69">
        <f t="shared" si="22"/>
        <v>0</v>
      </c>
      <c r="P48" s="69">
        <f t="shared" si="22"/>
        <v>0</v>
      </c>
      <c r="Q48" s="69">
        <f t="shared" si="22"/>
        <v>0</v>
      </c>
      <c r="R48" s="69">
        <f t="shared" si="22"/>
        <v>0</v>
      </c>
      <c r="S48" s="69">
        <f t="shared" si="22"/>
        <v>0</v>
      </c>
      <c r="T48" s="69">
        <f t="shared" si="22"/>
        <v>0</v>
      </c>
      <c r="U48" s="69">
        <f t="shared" si="22"/>
        <v>0</v>
      </c>
      <c r="V48" s="69">
        <f t="shared" si="22"/>
        <v>220</v>
      </c>
      <c r="W48" s="69">
        <f t="shared" si="22"/>
        <v>21449228.16</v>
      </c>
      <c r="X48" s="69">
        <f t="shared" si="22"/>
        <v>0</v>
      </c>
      <c r="Y48" s="69">
        <f t="shared" si="22"/>
        <v>0</v>
      </c>
      <c r="Z48" s="69">
        <f t="shared" si="22"/>
        <v>0</v>
      </c>
      <c r="AA48" s="69">
        <f t="shared" si="22"/>
        <v>0</v>
      </c>
      <c r="AB48" s="69">
        <f t="shared" si="22"/>
        <v>0</v>
      </c>
      <c r="AC48" s="69">
        <f t="shared" si="22"/>
        <v>0</v>
      </c>
      <c r="AD48" s="69"/>
      <c r="AE48" s="69"/>
      <c r="AF48" s="69">
        <f t="shared" si="22"/>
        <v>0</v>
      </c>
      <c r="AG48" s="69">
        <f t="shared" si="22"/>
        <v>0</v>
      </c>
      <c r="AH48" s="69">
        <f t="shared" si="22"/>
        <v>0</v>
      </c>
      <c r="AI48" s="69">
        <f t="shared" si="22"/>
        <v>0</v>
      </c>
      <c r="AJ48" s="69" t="e">
        <f t="shared" si="22"/>
        <v>#REF!</v>
      </c>
      <c r="AK48" s="69" t="e">
        <f t="shared" si="22"/>
        <v>#REF!</v>
      </c>
    </row>
    <row r="49" spans="1:37" s="2" customFormat="1" hidden="1" x14ac:dyDescent="0.25">
      <c r="A49" s="51">
        <v>0.35</v>
      </c>
      <c r="B49" s="52" t="s">
        <v>79</v>
      </c>
      <c r="C49" s="53" t="s">
        <v>80</v>
      </c>
      <c r="D49" s="54">
        <v>1.4</v>
      </c>
      <c r="E49" s="54">
        <v>1.68</v>
      </c>
      <c r="F49" s="61">
        <v>75312</v>
      </c>
      <c r="G49" s="62">
        <v>0.37</v>
      </c>
      <c r="H49" s="56">
        <f t="shared" si="4"/>
        <v>86458.176000000007</v>
      </c>
      <c r="I49" s="56">
        <f t="shared" si="5"/>
        <v>94260.499199999991</v>
      </c>
      <c r="J49" s="57"/>
      <c r="K49" s="57">
        <f t="shared" si="6"/>
        <v>0</v>
      </c>
      <c r="L49" s="58"/>
      <c r="M49" s="57">
        <f>L49*H49</f>
        <v>0</v>
      </c>
      <c r="N49" s="57"/>
      <c r="O49" s="57">
        <f>N49*H49</f>
        <v>0</v>
      </c>
      <c r="P49" s="57"/>
      <c r="Q49" s="57">
        <f>P49*H49</f>
        <v>0</v>
      </c>
      <c r="R49" s="57"/>
      <c r="S49" s="57">
        <f>SUM(R49*H49)</f>
        <v>0</v>
      </c>
      <c r="T49" s="57"/>
      <c r="U49" s="57">
        <f>SUM(T49*H49)</f>
        <v>0</v>
      </c>
      <c r="V49" s="57">
        <v>160</v>
      </c>
      <c r="W49" s="57">
        <f>V49*H49</f>
        <v>13833308.16</v>
      </c>
      <c r="X49" s="57"/>
      <c r="Y49" s="57">
        <f>X49*H49</f>
        <v>0</v>
      </c>
      <c r="Z49" s="57"/>
      <c r="AA49" s="57">
        <f>Z49*H49</f>
        <v>0</v>
      </c>
      <c r="AB49" s="57"/>
      <c r="AC49" s="57">
        <f>AB49*I49</f>
        <v>0</v>
      </c>
      <c r="AD49" s="57"/>
      <c r="AE49" s="57"/>
      <c r="AF49" s="57"/>
      <c r="AG49" s="57">
        <f>AF49*I49</f>
        <v>0</v>
      </c>
      <c r="AH49" s="57"/>
      <c r="AI49" s="57">
        <f>AH49*I49</f>
        <v>0</v>
      </c>
      <c r="AJ49" s="89" t="e">
        <f>SUM(J49,L49,N49,P49,R49,T49,V49,X49,Z49,AB49,#REF!,AF49,AH49,)</f>
        <v>#REF!</v>
      </c>
      <c r="AK49" s="89" t="e">
        <f>SUM(K49,M49,O49,Q49,S49,U49,W49,Y49,AA49,AC49,#REF!,AG49,AI49,)</f>
        <v>#REF!</v>
      </c>
    </row>
    <row r="50" spans="1:37" s="2" customFormat="1" hidden="1" x14ac:dyDescent="0.25">
      <c r="A50" s="51">
        <v>0.35</v>
      </c>
      <c r="B50" s="60"/>
      <c r="C50" s="53" t="s">
        <v>81</v>
      </c>
      <c r="D50" s="54">
        <v>1.4</v>
      </c>
      <c r="E50" s="54">
        <v>1.68</v>
      </c>
      <c r="F50" s="61">
        <v>109406</v>
      </c>
      <c r="G50" s="62">
        <v>0.36</v>
      </c>
      <c r="H50" s="56">
        <f t="shared" si="4"/>
        <v>125160.46400000001</v>
      </c>
      <c r="I50" s="56">
        <f t="shared" si="5"/>
        <v>136188.58880000003</v>
      </c>
      <c r="J50" s="57"/>
      <c r="K50" s="57">
        <f t="shared" si="6"/>
        <v>0</v>
      </c>
      <c r="L50" s="58"/>
      <c r="M50" s="57">
        <f>L50*H50</f>
        <v>0</v>
      </c>
      <c r="N50" s="57"/>
      <c r="O50" s="57">
        <f>N50*H50</f>
        <v>0</v>
      </c>
      <c r="P50" s="57"/>
      <c r="Q50" s="57">
        <f>P50*H50</f>
        <v>0</v>
      </c>
      <c r="R50" s="57"/>
      <c r="S50" s="57">
        <f>SUM(R50*H50)</f>
        <v>0</v>
      </c>
      <c r="T50" s="57"/>
      <c r="U50" s="57">
        <f>SUM(T50*H50)</f>
        <v>0</v>
      </c>
      <c r="V50" s="57"/>
      <c r="W50" s="57">
        <f>V50*H50</f>
        <v>0</v>
      </c>
      <c r="X50" s="57"/>
      <c r="Y50" s="57">
        <f>X50*H50</f>
        <v>0</v>
      </c>
      <c r="Z50" s="57"/>
      <c r="AA50" s="57">
        <f>Z50*H50</f>
        <v>0</v>
      </c>
      <c r="AB50" s="57"/>
      <c r="AC50" s="57">
        <f>AB50*I50</f>
        <v>0</v>
      </c>
      <c r="AD50" s="57"/>
      <c r="AE50" s="57"/>
      <c r="AF50" s="57"/>
      <c r="AG50" s="57">
        <f>AF50*I50</f>
        <v>0</v>
      </c>
      <c r="AH50" s="57"/>
      <c r="AI50" s="57">
        <f>AH50*I50</f>
        <v>0</v>
      </c>
      <c r="AJ50" s="89" t="e">
        <f>SUM(J50,L50,N50,P50,R50,T50,V50,X50,Z50,AB50,#REF!,AF50,AH50,)</f>
        <v>#REF!</v>
      </c>
      <c r="AK50" s="89" t="e">
        <f>SUM(K50,M50,O50,Q50,S50,U50,W50,Y50,AA50,AC50,#REF!,AG50,AI50,)</f>
        <v>#REF!</v>
      </c>
    </row>
    <row r="51" spans="1:37" s="2" customFormat="1" hidden="1" x14ac:dyDescent="0.25">
      <c r="A51" s="51">
        <v>2E-3</v>
      </c>
      <c r="B51" s="60"/>
      <c r="C51" s="53" t="s">
        <v>82</v>
      </c>
      <c r="D51" s="54">
        <v>1.4</v>
      </c>
      <c r="E51" s="54">
        <v>1.68</v>
      </c>
      <c r="F51" s="90">
        <v>107504</v>
      </c>
      <c r="G51" s="62">
        <v>0.26</v>
      </c>
      <c r="H51" s="56">
        <f t="shared" si="4"/>
        <v>118684.41600000001</v>
      </c>
      <c r="I51" s="56">
        <f t="shared" si="5"/>
        <v>126510.7072</v>
      </c>
      <c r="J51" s="91"/>
      <c r="K51" s="57">
        <f t="shared" si="6"/>
        <v>0</v>
      </c>
      <c r="L51" s="93"/>
      <c r="M51" s="57">
        <f>L51*H51</f>
        <v>0</v>
      </c>
      <c r="N51" s="91"/>
      <c r="O51" s="57">
        <f>N51*H51</f>
        <v>0</v>
      </c>
      <c r="P51" s="91"/>
      <c r="Q51" s="57">
        <f>P51*H51</f>
        <v>0</v>
      </c>
      <c r="R51" s="91"/>
      <c r="S51" s="57">
        <f>SUM(R51*H51)</f>
        <v>0</v>
      </c>
      <c r="T51" s="91"/>
      <c r="U51" s="57">
        <f>SUM(T51*H51)</f>
        <v>0</v>
      </c>
      <c r="V51" s="91">
        <v>50</v>
      </c>
      <c r="W51" s="57">
        <f>V51*H51</f>
        <v>5934220.8000000007</v>
      </c>
      <c r="X51" s="91"/>
      <c r="Y51" s="57">
        <f>X51*H51</f>
        <v>0</v>
      </c>
      <c r="Z51" s="91"/>
      <c r="AA51" s="57">
        <f>Z51*H51</f>
        <v>0</v>
      </c>
      <c r="AB51" s="91"/>
      <c r="AC51" s="57">
        <f>AB51*I51</f>
        <v>0</v>
      </c>
      <c r="AD51" s="57"/>
      <c r="AE51" s="57"/>
      <c r="AF51" s="91"/>
      <c r="AG51" s="57">
        <f>AF51*I51</f>
        <v>0</v>
      </c>
      <c r="AH51" s="91"/>
      <c r="AI51" s="57">
        <f>AH51*I51</f>
        <v>0</v>
      </c>
      <c r="AJ51" s="89" t="e">
        <f>SUM(J51,L51,N51,P51,R51,T51,V51,X51,Z51,AB51,#REF!,AF51,AH51,)</f>
        <v>#REF!</v>
      </c>
      <c r="AK51" s="89" t="e">
        <f>SUM(K51,M51,O51,Q51,S51,U51,W51,Y51,AA51,AC51,#REF!,AG51,AI51,)</f>
        <v>#REF!</v>
      </c>
    </row>
    <row r="52" spans="1:37" s="2" customFormat="1" hidden="1" x14ac:dyDescent="0.25">
      <c r="A52" s="51"/>
      <c r="B52" s="63"/>
      <c r="C52" s="53" t="s">
        <v>83</v>
      </c>
      <c r="D52" s="54">
        <v>1.4</v>
      </c>
      <c r="E52" s="54">
        <v>1.68</v>
      </c>
      <c r="F52" s="99">
        <v>148560</v>
      </c>
      <c r="G52" s="51">
        <v>0.33</v>
      </c>
      <c r="H52" s="56">
        <f>F52*(D52*G52+(1-G52))</f>
        <v>168169.91999999998</v>
      </c>
      <c r="I52" s="56">
        <f>F52*(E52*G52+(1-G52))</f>
        <v>181896.864</v>
      </c>
      <c r="J52" s="91"/>
      <c r="K52" s="57">
        <f t="shared" si="6"/>
        <v>0</v>
      </c>
      <c r="L52" s="93"/>
      <c r="M52" s="57"/>
      <c r="N52" s="91"/>
      <c r="O52" s="57"/>
      <c r="P52" s="91"/>
      <c r="Q52" s="57"/>
      <c r="R52" s="91"/>
      <c r="S52" s="57"/>
      <c r="T52" s="91"/>
      <c r="U52" s="57"/>
      <c r="V52" s="91">
        <v>10</v>
      </c>
      <c r="W52" s="57">
        <f>V52*H52</f>
        <v>1681699.1999999997</v>
      </c>
      <c r="X52" s="91"/>
      <c r="Y52" s="57"/>
      <c r="Z52" s="91"/>
      <c r="AA52" s="57"/>
      <c r="AB52" s="91"/>
      <c r="AC52" s="57"/>
      <c r="AD52" s="57"/>
      <c r="AE52" s="57"/>
      <c r="AF52" s="91"/>
      <c r="AG52" s="57"/>
      <c r="AH52" s="91"/>
      <c r="AI52" s="57"/>
      <c r="AJ52" s="89" t="e">
        <f>SUM(J52,L52,N52,P52,R52,T52,V52,X52,Z52,AB52,#REF!,AF52,AH52,)</f>
        <v>#REF!</v>
      </c>
      <c r="AK52" s="89" t="e">
        <f>SUM(K52,M52,O52,Q52,S52,U52,W52,Y52,AA52,AC52,#REF!,AG52,AI52,)</f>
        <v>#REF!</v>
      </c>
    </row>
    <row r="53" spans="1:37" s="71" customFormat="1" hidden="1" x14ac:dyDescent="0.25">
      <c r="A53" s="64"/>
      <c r="B53" s="81"/>
      <c r="C53" s="74" t="s">
        <v>84</v>
      </c>
      <c r="D53" s="75"/>
      <c r="E53" s="75"/>
      <c r="F53" s="95"/>
      <c r="G53" s="77"/>
      <c r="H53" s="78"/>
      <c r="I53" s="78"/>
      <c r="J53" s="96">
        <f t="shared" ref="J53:AK53" si="23">SUM(J54:J61)</f>
        <v>0</v>
      </c>
      <c r="K53" s="96">
        <f t="shared" si="23"/>
        <v>0</v>
      </c>
      <c r="L53" s="96">
        <f t="shared" si="23"/>
        <v>0</v>
      </c>
      <c r="M53" s="96">
        <f t="shared" si="23"/>
        <v>0</v>
      </c>
      <c r="N53" s="96">
        <f t="shared" si="23"/>
        <v>50</v>
      </c>
      <c r="O53" s="96">
        <f t="shared" si="23"/>
        <v>12226056.24</v>
      </c>
      <c r="P53" s="96">
        <f t="shared" si="23"/>
        <v>0</v>
      </c>
      <c r="Q53" s="96">
        <f t="shared" si="23"/>
        <v>0</v>
      </c>
      <c r="R53" s="96">
        <f t="shared" si="23"/>
        <v>0</v>
      </c>
      <c r="S53" s="96">
        <f t="shared" si="23"/>
        <v>0</v>
      </c>
      <c r="T53" s="96">
        <f t="shared" si="23"/>
        <v>0</v>
      </c>
      <c r="U53" s="96">
        <f t="shared" si="23"/>
        <v>0</v>
      </c>
      <c r="V53" s="96">
        <f t="shared" si="23"/>
        <v>0</v>
      </c>
      <c r="W53" s="96">
        <f t="shared" si="23"/>
        <v>0</v>
      </c>
      <c r="X53" s="96">
        <f t="shared" si="23"/>
        <v>0</v>
      </c>
      <c r="Y53" s="96">
        <f t="shared" si="23"/>
        <v>0</v>
      </c>
      <c r="Z53" s="96">
        <f t="shared" si="23"/>
        <v>0</v>
      </c>
      <c r="AA53" s="96">
        <f t="shared" si="23"/>
        <v>0</v>
      </c>
      <c r="AB53" s="96">
        <f t="shared" si="23"/>
        <v>0</v>
      </c>
      <c r="AC53" s="96">
        <f t="shared" si="23"/>
        <v>0</v>
      </c>
      <c r="AD53" s="96"/>
      <c r="AE53" s="96"/>
      <c r="AF53" s="96">
        <f t="shared" si="23"/>
        <v>0</v>
      </c>
      <c r="AG53" s="96">
        <f t="shared" si="23"/>
        <v>0</v>
      </c>
      <c r="AH53" s="96">
        <f t="shared" si="23"/>
        <v>0</v>
      </c>
      <c r="AI53" s="96">
        <f t="shared" si="23"/>
        <v>0</v>
      </c>
      <c r="AJ53" s="96" t="e">
        <f t="shared" si="23"/>
        <v>#REF!</v>
      </c>
      <c r="AK53" s="96" t="e">
        <f t="shared" si="23"/>
        <v>#REF!</v>
      </c>
    </row>
    <row r="54" spans="1:37" s="2" customFormat="1" ht="15.75" hidden="1" customHeight="1" x14ac:dyDescent="0.25">
      <c r="A54" s="51">
        <v>0.39</v>
      </c>
      <c r="B54" s="52" t="s">
        <v>84</v>
      </c>
      <c r="C54" s="53" t="s">
        <v>85</v>
      </c>
      <c r="D54" s="54">
        <v>1.4</v>
      </c>
      <c r="E54" s="54">
        <v>1.68</v>
      </c>
      <c r="F54" s="61">
        <v>103417</v>
      </c>
      <c r="G54" s="62">
        <v>0.4</v>
      </c>
      <c r="H54" s="56">
        <f t="shared" si="4"/>
        <v>119963.71999999999</v>
      </c>
      <c r="I54" s="56">
        <f t="shared" si="5"/>
        <v>131546.424</v>
      </c>
      <c r="J54" s="57"/>
      <c r="K54" s="57">
        <f t="shared" si="6"/>
        <v>0</v>
      </c>
      <c r="L54" s="58"/>
      <c r="M54" s="57">
        <f>L54*H54</f>
        <v>0</v>
      </c>
      <c r="N54" s="57"/>
      <c r="O54" s="57">
        <f>N54*H54</f>
        <v>0</v>
      </c>
      <c r="P54" s="57"/>
      <c r="Q54" s="57">
        <f>P54*H54</f>
        <v>0</v>
      </c>
      <c r="R54" s="57"/>
      <c r="S54" s="57">
        <f>SUM(R54*H54)</f>
        <v>0</v>
      </c>
      <c r="T54" s="57"/>
      <c r="U54" s="57">
        <f>SUM(T54*H54)</f>
        <v>0</v>
      </c>
      <c r="V54" s="57"/>
      <c r="W54" s="57">
        <f>V54*H54</f>
        <v>0</v>
      </c>
      <c r="X54" s="57"/>
      <c r="Y54" s="57">
        <f>X54*H54</f>
        <v>0</v>
      </c>
      <c r="Z54" s="57"/>
      <c r="AA54" s="57">
        <f>Z54*H54</f>
        <v>0</v>
      </c>
      <c r="AB54" s="57"/>
      <c r="AC54" s="57">
        <f>AB54*I54</f>
        <v>0</v>
      </c>
      <c r="AD54" s="57"/>
      <c r="AE54" s="57"/>
      <c r="AF54" s="57"/>
      <c r="AG54" s="57">
        <f>AF54*I54</f>
        <v>0</v>
      </c>
      <c r="AH54" s="57"/>
      <c r="AI54" s="57">
        <f>AH54*I54</f>
        <v>0</v>
      </c>
      <c r="AJ54" s="89" t="e">
        <f>SUM(J54,L54,N54,P54,R54,T54,V54,X54,Z54,AB54,#REF!,AF54,AH54,)</f>
        <v>#REF!</v>
      </c>
      <c r="AK54" s="89" t="e">
        <f>SUM(K54,M54,O54,Q54,S54,U54,W54,Y54,AA54,AC54,#REF!,AG54,AI54,)</f>
        <v>#REF!</v>
      </c>
    </row>
    <row r="55" spans="1:37" s="2" customFormat="1" hidden="1" x14ac:dyDescent="0.25">
      <c r="A55" s="51">
        <v>0.23</v>
      </c>
      <c r="B55" s="60"/>
      <c r="C55" s="53" t="s">
        <v>86</v>
      </c>
      <c r="D55" s="54">
        <v>1.4</v>
      </c>
      <c r="E55" s="54">
        <v>1.68</v>
      </c>
      <c r="F55" s="61">
        <v>212405</v>
      </c>
      <c r="G55" s="51">
        <v>0.23</v>
      </c>
      <c r="H55" s="56">
        <f t="shared" si="4"/>
        <v>231946.26</v>
      </c>
      <c r="I55" s="56">
        <f t="shared" si="5"/>
        <v>245625.14200000002</v>
      </c>
      <c r="J55" s="57"/>
      <c r="K55" s="57">
        <f t="shared" si="6"/>
        <v>0</v>
      </c>
      <c r="L55" s="58"/>
      <c r="M55" s="57">
        <f>L55*H55</f>
        <v>0</v>
      </c>
      <c r="N55" s="57"/>
      <c r="O55" s="57">
        <f>N55*H55</f>
        <v>0</v>
      </c>
      <c r="P55" s="57"/>
      <c r="Q55" s="57">
        <f>P55*H55</f>
        <v>0</v>
      </c>
      <c r="R55" s="57"/>
      <c r="S55" s="57">
        <f>SUM(R55*H55)</f>
        <v>0</v>
      </c>
      <c r="T55" s="57"/>
      <c r="U55" s="57">
        <f>SUM(T55*H55)</f>
        <v>0</v>
      </c>
      <c r="V55" s="57"/>
      <c r="W55" s="57">
        <f>V55*H55</f>
        <v>0</v>
      </c>
      <c r="X55" s="57"/>
      <c r="Y55" s="57">
        <f>X55*H55</f>
        <v>0</v>
      </c>
      <c r="Z55" s="57"/>
      <c r="AA55" s="57">
        <f>Z55*H55</f>
        <v>0</v>
      </c>
      <c r="AB55" s="57"/>
      <c r="AC55" s="57">
        <f>AB55*I55</f>
        <v>0</v>
      </c>
      <c r="AD55" s="57"/>
      <c r="AE55" s="57"/>
      <c r="AF55" s="57"/>
      <c r="AG55" s="57">
        <f>AF55*I55</f>
        <v>0</v>
      </c>
      <c r="AH55" s="57"/>
      <c r="AI55" s="57">
        <f>AH55*I55</f>
        <v>0</v>
      </c>
      <c r="AJ55" s="89" t="e">
        <f>SUM(J55,L55,N55,P55,R55,T55,V55,X55,Z55,AB55,#REF!,AF55,AH55,)</f>
        <v>#REF!</v>
      </c>
      <c r="AK55" s="89" t="e">
        <f>SUM(K55,M55,O55,Q55,S55,U55,W55,Y55,AA55,AC55,#REF!,AG55,AI55,)</f>
        <v>#REF!</v>
      </c>
    </row>
    <row r="56" spans="1:37" s="2" customFormat="1" ht="15.75" hidden="1" customHeight="1" x14ac:dyDescent="0.25">
      <c r="A56" s="51">
        <v>0.34</v>
      </c>
      <c r="B56" s="60"/>
      <c r="C56" s="53" t="s">
        <v>87</v>
      </c>
      <c r="D56" s="54">
        <v>1.4</v>
      </c>
      <c r="E56" s="54">
        <v>1.68</v>
      </c>
      <c r="F56" s="61">
        <v>122578</v>
      </c>
      <c r="G56" s="62">
        <v>0.35</v>
      </c>
      <c r="H56" s="56">
        <f t="shared" si="4"/>
        <v>139738.91999999998</v>
      </c>
      <c r="I56" s="56">
        <f t="shared" si="5"/>
        <v>151751.56400000001</v>
      </c>
      <c r="J56" s="57"/>
      <c r="K56" s="57">
        <f t="shared" si="6"/>
        <v>0</v>
      </c>
      <c r="L56" s="58"/>
      <c r="M56" s="57">
        <f>L56*H56</f>
        <v>0</v>
      </c>
      <c r="N56" s="57"/>
      <c r="O56" s="57">
        <f>N56*H56</f>
        <v>0</v>
      </c>
      <c r="P56" s="57"/>
      <c r="Q56" s="57">
        <f>P56*H56</f>
        <v>0</v>
      </c>
      <c r="R56" s="57"/>
      <c r="S56" s="57">
        <f>SUM(R56*H56)</f>
        <v>0</v>
      </c>
      <c r="T56" s="57"/>
      <c r="U56" s="57">
        <f>SUM(T56*H56)</f>
        <v>0</v>
      </c>
      <c r="V56" s="57"/>
      <c r="W56" s="57">
        <f>V56*H56</f>
        <v>0</v>
      </c>
      <c r="X56" s="57"/>
      <c r="Y56" s="57">
        <f>X56*H56</f>
        <v>0</v>
      </c>
      <c r="Z56" s="57"/>
      <c r="AA56" s="57">
        <f>Z56*H56</f>
        <v>0</v>
      </c>
      <c r="AB56" s="57"/>
      <c r="AC56" s="57">
        <f>AB56*I56</f>
        <v>0</v>
      </c>
      <c r="AD56" s="57"/>
      <c r="AE56" s="57"/>
      <c r="AF56" s="57"/>
      <c r="AG56" s="57">
        <f>AF56*I56</f>
        <v>0</v>
      </c>
      <c r="AH56" s="57"/>
      <c r="AI56" s="57">
        <f>AH56*I56</f>
        <v>0</v>
      </c>
      <c r="AJ56" s="89" t="e">
        <f>SUM(J56,L56,N56,P56,R56,T56,V56,X56,Z56,AB56,#REF!,AF56,AH56,)</f>
        <v>#REF!</v>
      </c>
      <c r="AK56" s="89" t="e">
        <f>SUM(K56,M56,O56,Q56,S56,U56,W56,Y56,AA56,AC56,#REF!,AG56,AI56,)</f>
        <v>#REF!</v>
      </c>
    </row>
    <row r="57" spans="1:37" s="2" customFormat="1" ht="15.75" hidden="1" customHeight="1" x14ac:dyDescent="0.25">
      <c r="A57" s="51">
        <v>0.22</v>
      </c>
      <c r="B57" s="60"/>
      <c r="C57" s="53" t="s">
        <v>88</v>
      </c>
      <c r="D57" s="54">
        <v>1.4</v>
      </c>
      <c r="E57" s="54">
        <v>1.68</v>
      </c>
      <c r="F57" s="61">
        <v>210613</v>
      </c>
      <c r="G57" s="62">
        <v>0.23</v>
      </c>
      <c r="H57" s="56">
        <f t="shared" si="4"/>
        <v>229989.39600000001</v>
      </c>
      <c r="I57" s="56">
        <f t="shared" si="5"/>
        <v>243552.87320000003</v>
      </c>
      <c r="J57" s="57"/>
      <c r="K57" s="57">
        <f t="shared" si="6"/>
        <v>0</v>
      </c>
      <c r="L57" s="58"/>
      <c r="M57" s="57">
        <f>L57*H57</f>
        <v>0</v>
      </c>
      <c r="N57" s="57">
        <v>40</v>
      </c>
      <c r="O57" s="57">
        <f>N57*H57</f>
        <v>9199575.8399999999</v>
      </c>
      <c r="P57" s="57"/>
      <c r="Q57" s="57">
        <f>P57*H57</f>
        <v>0</v>
      </c>
      <c r="R57" s="57"/>
      <c r="S57" s="57">
        <f>SUM(R57*H57)</f>
        <v>0</v>
      </c>
      <c r="T57" s="57"/>
      <c r="U57" s="57">
        <f>SUM(T57*H57)</f>
        <v>0</v>
      </c>
      <c r="V57" s="57"/>
      <c r="W57" s="57">
        <f>V57*H57</f>
        <v>0</v>
      </c>
      <c r="X57" s="57"/>
      <c r="Y57" s="57">
        <f>X57*H57</f>
        <v>0</v>
      </c>
      <c r="Z57" s="57"/>
      <c r="AA57" s="57">
        <f>Z57*H57</f>
        <v>0</v>
      </c>
      <c r="AB57" s="57"/>
      <c r="AC57" s="57">
        <f>AB57*I57</f>
        <v>0</v>
      </c>
      <c r="AD57" s="57"/>
      <c r="AE57" s="57"/>
      <c r="AF57" s="57"/>
      <c r="AG57" s="57">
        <f>AF57*I57</f>
        <v>0</v>
      </c>
      <c r="AH57" s="57"/>
      <c r="AI57" s="57">
        <f>AH57*I57</f>
        <v>0</v>
      </c>
      <c r="AJ57" s="89" t="e">
        <f>SUM(J57,L57,N57,P57,R57,T57,V57,X57,Z57,AB57,#REF!,AF57,AH57,)</f>
        <v>#REF!</v>
      </c>
      <c r="AK57" s="89" t="e">
        <f>SUM(K57,M57,O57,Q57,S57,U57,W57,Y57,AA57,AC57,#REF!,AG57,AI57,)</f>
        <v>#REF!</v>
      </c>
    </row>
    <row r="58" spans="1:37" s="2" customFormat="1" ht="15.75" hidden="1" customHeight="1" x14ac:dyDescent="0.25">
      <c r="A58" s="51">
        <v>0.19</v>
      </c>
      <c r="B58" s="60"/>
      <c r="C58" s="53" t="s">
        <v>89</v>
      </c>
      <c r="D58" s="54">
        <v>1.4</v>
      </c>
      <c r="E58" s="54">
        <v>1.68</v>
      </c>
      <c r="F58" s="90">
        <v>209420</v>
      </c>
      <c r="G58" s="62">
        <v>0.2</v>
      </c>
      <c r="H58" s="56">
        <f t="shared" si="4"/>
        <v>226173.6</v>
      </c>
      <c r="I58" s="56">
        <f t="shared" si="5"/>
        <v>237901.12000000002</v>
      </c>
      <c r="J58" s="91"/>
      <c r="K58" s="57">
        <f t="shared" si="6"/>
        <v>0</v>
      </c>
      <c r="L58" s="93"/>
      <c r="M58" s="57">
        <f>L58*H58</f>
        <v>0</v>
      </c>
      <c r="N58" s="91"/>
      <c r="O58" s="57">
        <f>N58*H58</f>
        <v>0</v>
      </c>
      <c r="P58" s="91"/>
      <c r="Q58" s="57">
        <f>P58*H58</f>
        <v>0</v>
      </c>
      <c r="R58" s="91"/>
      <c r="S58" s="57">
        <f>SUM(R58*H58)</f>
        <v>0</v>
      </c>
      <c r="T58" s="91"/>
      <c r="U58" s="57">
        <f>SUM(T58*H58)</f>
        <v>0</v>
      </c>
      <c r="V58" s="91"/>
      <c r="W58" s="57">
        <f>V58*H58</f>
        <v>0</v>
      </c>
      <c r="X58" s="91"/>
      <c r="Y58" s="57">
        <f>X58*H58</f>
        <v>0</v>
      </c>
      <c r="Z58" s="91"/>
      <c r="AA58" s="57">
        <f>Z58*H58</f>
        <v>0</v>
      </c>
      <c r="AB58" s="91"/>
      <c r="AC58" s="57">
        <f>AB58*I58</f>
        <v>0</v>
      </c>
      <c r="AD58" s="57"/>
      <c r="AE58" s="57"/>
      <c r="AF58" s="91"/>
      <c r="AG58" s="57">
        <f>AF58*I58</f>
        <v>0</v>
      </c>
      <c r="AH58" s="91"/>
      <c r="AI58" s="57">
        <f>AH58*I58</f>
        <v>0</v>
      </c>
      <c r="AJ58" s="89" t="e">
        <f>SUM(J58,L58,N58,P58,R58,T58,V58,X58,Z58,AB58,#REF!,AF58,AH58,)</f>
        <v>#REF!</v>
      </c>
      <c r="AK58" s="89" t="e">
        <f>SUM(K58,M58,O58,Q58,S58,U58,W58,Y58,AA58,AC58,#REF!,AG58,AI58,)</f>
        <v>#REF!</v>
      </c>
    </row>
    <row r="59" spans="1:37" s="2" customFormat="1" ht="15.75" hidden="1" customHeight="1" x14ac:dyDescent="0.25">
      <c r="A59" s="51"/>
      <c r="B59" s="60"/>
      <c r="C59" s="53" t="s">
        <v>90</v>
      </c>
      <c r="D59" s="54">
        <v>1.4</v>
      </c>
      <c r="E59" s="54">
        <v>1.68</v>
      </c>
      <c r="F59" s="99">
        <v>92391</v>
      </c>
      <c r="G59" s="51">
        <v>0.32</v>
      </c>
      <c r="H59" s="56">
        <f>F59*(D59*G59+(1-G59))</f>
        <v>104217.048</v>
      </c>
      <c r="I59" s="56">
        <f>F59*(E59*G59+(1-G59))</f>
        <v>112495.2816</v>
      </c>
      <c r="J59" s="91"/>
      <c r="K59" s="57">
        <f t="shared" si="6"/>
        <v>0</v>
      </c>
      <c r="L59" s="93"/>
      <c r="M59" s="57"/>
      <c r="N59" s="91"/>
      <c r="O59" s="57"/>
      <c r="P59" s="91"/>
      <c r="Q59" s="57"/>
      <c r="R59" s="91"/>
      <c r="S59" s="57"/>
      <c r="T59" s="91"/>
      <c r="U59" s="57"/>
      <c r="V59" s="91"/>
      <c r="W59" s="57"/>
      <c r="X59" s="91"/>
      <c r="Y59" s="57"/>
      <c r="Z59" s="91"/>
      <c r="AA59" s="57"/>
      <c r="AB59" s="91"/>
      <c r="AC59" s="57"/>
      <c r="AD59" s="57"/>
      <c r="AE59" s="57"/>
      <c r="AF59" s="91"/>
      <c r="AG59" s="57"/>
      <c r="AH59" s="91"/>
      <c r="AI59" s="57"/>
      <c r="AJ59" s="89" t="e">
        <f>SUM(J59,L59,N59,P59,R59,T59,V59,X59,Z59,AB59,#REF!,AF59,AH59,)</f>
        <v>#REF!</v>
      </c>
      <c r="AK59" s="89" t="e">
        <f>SUM(K59,M59,O59,Q59,S59,U59,W59,Y59,AA59,AC59,#REF!,AG59,AI59,)</f>
        <v>#REF!</v>
      </c>
    </row>
    <row r="60" spans="1:37" s="2" customFormat="1" ht="15.75" hidden="1" customHeight="1" x14ac:dyDescent="0.25">
      <c r="A60" s="51"/>
      <c r="B60" s="60"/>
      <c r="C60" s="53" t="s">
        <v>91</v>
      </c>
      <c r="D60" s="54">
        <v>1.4</v>
      </c>
      <c r="E60" s="54">
        <v>1.68</v>
      </c>
      <c r="F60" s="99">
        <v>203100</v>
      </c>
      <c r="G60" s="51">
        <v>0.31</v>
      </c>
      <c r="H60" s="56">
        <f>F60*(D60*G60+(1-G60))</f>
        <v>228284.39999999997</v>
      </c>
      <c r="I60" s="56">
        <f>F60*(E60*G60+(1-G60))</f>
        <v>245913.47999999998</v>
      </c>
      <c r="J60" s="91"/>
      <c r="K60" s="57">
        <f t="shared" si="6"/>
        <v>0</v>
      </c>
      <c r="L60" s="93"/>
      <c r="M60" s="57"/>
      <c r="N60" s="91"/>
      <c r="O60" s="57"/>
      <c r="P60" s="91"/>
      <c r="Q60" s="57"/>
      <c r="R60" s="91"/>
      <c r="S60" s="57"/>
      <c r="T60" s="91"/>
      <c r="U60" s="57"/>
      <c r="V60" s="91"/>
      <c r="W60" s="57"/>
      <c r="X60" s="91"/>
      <c r="Y60" s="57"/>
      <c r="Z60" s="91"/>
      <c r="AA60" s="57"/>
      <c r="AB60" s="91"/>
      <c r="AC60" s="57"/>
      <c r="AD60" s="57"/>
      <c r="AE60" s="57"/>
      <c r="AF60" s="91"/>
      <c r="AG60" s="57"/>
      <c r="AH60" s="91"/>
      <c r="AI60" s="57"/>
      <c r="AJ60" s="89" t="e">
        <f>SUM(J60,L60,N60,P60,R60,T60,V60,X60,Z60,AB60,#REF!,AF60,AH60,)</f>
        <v>#REF!</v>
      </c>
      <c r="AK60" s="89" t="e">
        <f>SUM(K60,M60,O60,Q60,S60,U60,W60,Y60,AA60,AC60,#REF!,AG60,AI60,)</f>
        <v>#REF!</v>
      </c>
    </row>
    <row r="61" spans="1:37" s="2" customFormat="1" ht="15.75" hidden="1" customHeight="1" x14ac:dyDescent="0.25">
      <c r="A61" s="51"/>
      <c r="B61" s="63"/>
      <c r="C61" s="53" t="s">
        <v>92</v>
      </c>
      <c r="D61" s="54">
        <v>1.4</v>
      </c>
      <c r="E61" s="54">
        <v>1.68</v>
      </c>
      <c r="F61" s="99">
        <v>271190</v>
      </c>
      <c r="G61" s="51">
        <v>0.28999999999999998</v>
      </c>
      <c r="H61" s="56">
        <f>F61*(D61*G61+(1-G61))</f>
        <v>302648.03999999998</v>
      </c>
      <c r="I61" s="56">
        <f>F61*(E61*G61+(1-G61))</f>
        <v>324668.66800000001</v>
      </c>
      <c r="J61" s="91"/>
      <c r="K61" s="57">
        <f t="shared" si="6"/>
        <v>0</v>
      </c>
      <c r="L61" s="93"/>
      <c r="M61" s="57"/>
      <c r="N61" s="91">
        <v>10</v>
      </c>
      <c r="O61" s="57">
        <f>N61*H61</f>
        <v>3026480.4</v>
      </c>
      <c r="P61" s="91"/>
      <c r="Q61" s="57"/>
      <c r="R61" s="91"/>
      <c r="S61" s="57"/>
      <c r="T61" s="91"/>
      <c r="U61" s="57"/>
      <c r="V61" s="91"/>
      <c r="W61" s="57"/>
      <c r="X61" s="91"/>
      <c r="Y61" s="57"/>
      <c r="Z61" s="91"/>
      <c r="AA61" s="57"/>
      <c r="AB61" s="91"/>
      <c r="AC61" s="57"/>
      <c r="AD61" s="57"/>
      <c r="AE61" s="57"/>
      <c r="AF61" s="91"/>
      <c r="AG61" s="57"/>
      <c r="AH61" s="91"/>
      <c r="AI61" s="57"/>
      <c r="AJ61" s="89" t="e">
        <f>SUM(J61,L61,N61,P61,R61,T61,V61,X61,Z61,AB61,#REF!,AF61,AH61,)</f>
        <v>#REF!</v>
      </c>
      <c r="AK61" s="89" t="e">
        <f>SUM(K61,M61,O61,Q61,S61,U61,W61,Y61,AA61,AC61,#REF!,AG61,AI61,)</f>
        <v>#REF!</v>
      </c>
    </row>
    <row r="62" spans="1:37" s="71" customFormat="1" ht="15.75" customHeight="1" x14ac:dyDescent="0.25">
      <c r="A62" s="64"/>
      <c r="B62" s="79"/>
      <c r="C62" s="74" t="s">
        <v>93</v>
      </c>
      <c r="D62" s="75"/>
      <c r="E62" s="75"/>
      <c r="F62" s="95"/>
      <c r="G62" s="77"/>
      <c r="H62" s="78"/>
      <c r="I62" s="78"/>
      <c r="J62" s="96">
        <f>J63</f>
        <v>500</v>
      </c>
      <c r="K62" s="69">
        <f t="shared" ref="K62:AK62" si="24">K63</f>
        <v>94348380</v>
      </c>
      <c r="L62" s="97">
        <f t="shared" si="24"/>
        <v>0</v>
      </c>
      <c r="M62" s="69">
        <f t="shared" si="24"/>
        <v>0</v>
      </c>
      <c r="N62" s="96">
        <f t="shared" si="24"/>
        <v>0</v>
      </c>
      <c r="O62" s="69">
        <f t="shared" si="24"/>
        <v>0</v>
      </c>
      <c r="P62" s="96">
        <f t="shared" si="24"/>
        <v>0</v>
      </c>
      <c r="Q62" s="69">
        <f t="shared" si="24"/>
        <v>0</v>
      </c>
      <c r="R62" s="96">
        <f t="shared" si="24"/>
        <v>0</v>
      </c>
      <c r="S62" s="69">
        <f t="shared" si="24"/>
        <v>0</v>
      </c>
      <c r="T62" s="96">
        <f t="shared" si="24"/>
        <v>0</v>
      </c>
      <c r="U62" s="69">
        <f t="shared" si="24"/>
        <v>0</v>
      </c>
      <c r="V62" s="96">
        <f t="shared" si="24"/>
        <v>0</v>
      </c>
      <c r="W62" s="69">
        <f t="shared" si="24"/>
        <v>0</v>
      </c>
      <c r="X62" s="96">
        <f t="shared" si="24"/>
        <v>0</v>
      </c>
      <c r="Y62" s="69">
        <f t="shared" si="24"/>
        <v>0</v>
      </c>
      <c r="Z62" s="96">
        <f t="shared" si="24"/>
        <v>0</v>
      </c>
      <c r="AA62" s="69">
        <f t="shared" si="24"/>
        <v>0</v>
      </c>
      <c r="AB62" s="96">
        <f t="shared" si="24"/>
        <v>0</v>
      </c>
      <c r="AC62" s="69">
        <f t="shared" si="24"/>
        <v>0</v>
      </c>
      <c r="AD62" s="69"/>
      <c r="AE62" s="69"/>
      <c r="AF62" s="96">
        <f t="shared" si="24"/>
        <v>0</v>
      </c>
      <c r="AG62" s="69">
        <f t="shared" si="24"/>
        <v>0</v>
      </c>
      <c r="AH62" s="96">
        <f t="shared" si="24"/>
        <v>0</v>
      </c>
      <c r="AI62" s="69">
        <f t="shared" si="24"/>
        <v>0</v>
      </c>
      <c r="AJ62" s="94">
        <f t="shared" si="24"/>
        <v>500</v>
      </c>
      <c r="AK62" s="94">
        <f t="shared" si="24"/>
        <v>94348380</v>
      </c>
    </row>
    <row r="63" spans="1:37" s="2" customFormat="1" x14ac:dyDescent="0.25">
      <c r="A63" s="51">
        <v>0.36</v>
      </c>
      <c r="B63" s="72" t="s">
        <v>93</v>
      </c>
      <c r="C63" s="53" t="s">
        <v>94</v>
      </c>
      <c r="D63" s="54">
        <v>1.4</v>
      </c>
      <c r="E63" s="54">
        <v>1.68</v>
      </c>
      <c r="F63" s="61">
        <v>164370</v>
      </c>
      <c r="G63" s="62">
        <v>0.37</v>
      </c>
      <c r="H63" s="56">
        <v>188696.76</v>
      </c>
      <c r="I63" s="56">
        <v>205725.49199999997</v>
      </c>
      <c r="J63" s="57">
        <v>500</v>
      </c>
      <c r="K63" s="57">
        <v>94348380</v>
      </c>
      <c r="L63" s="58"/>
      <c r="M63" s="57">
        <v>0</v>
      </c>
      <c r="N63" s="57"/>
      <c r="O63" s="57">
        <v>0</v>
      </c>
      <c r="P63" s="57"/>
      <c r="Q63" s="57">
        <v>0</v>
      </c>
      <c r="R63" s="57"/>
      <c r="S63" s="57">
        <v>0</v>
      </c>
      <c r="T63" s="57"/>
      <c r="U63" s="57">
        <v>0</v>
      </c>
      <c r="V63" s="57"/>
      <c r="W63" s="57">
        <v>0</v>
      </c>
      <c r="X63" s="57"/>
      <c r="Y63" s="57">
        <v>0</v>
      </c>
      <c r="Z63" s="57"/>
      <c r="AA63" s="57">
        <v>0</v>
      </c>
      <c r="AB63" s="57"/>
      <c r="AC63" s="57">
        <v>0</v>
      </c>
      <c r="AD63" s="57"/>
      <c r="AE63" s="57"/>
      <c r="AF63" s="57"/>
      <c r="AG63" s="57">
        <v>0</v>
      </c>
      <c r="AH63" s="57"/>
      <c r="AI63" s="57">
        <v>0</v>
      </c>
      <c r="AJ63" s="89">
        <v>500</v>
      </c>
      <c r="AK63" s="89">
        <v>94348380</v>
      </c>
    </row>
    <row r="64" spans="1:37" s="2" customFormat="1" ht="27" customHeight="1" x14ac:dyDescent="0.25">
      <c r="A64" s="51"/>
      <c r="B64" s="73"/>
      <c r="C64" s="74" t="s">
        <v>95</v>
      </c>
      <c r="D64" s="75"/>
      <c r="E64" s="75"/>
      <c r="F64" s="76"/>
      <c r="G64" s="77"/>
      <c r="H64" s="78"/>
      <c r="I64" s="78"/>
      <c r="J64" s="69">
        <f t="shared" ref="J64:AK64" si="25">SUM(J65:J86)</f>
        <v>1347</v>
      </c>
      <c r="K64" s="69">
        <f t="shared" si="25"/>
        <v>311465278.59600008</v>
      </c>
      <c r="L64" s="69">
        <f t="shared" si="25"/>
        <v>999</v>
      </c>
      <c r="M64" s="69">
        <f t="shared" si="25"/>
        <v>249863703.90799999</v>
      </c>
      <c r="N64" s="69">
        <f t="shared" si="25"/>
        <v>0</v>
      </c>
      <c r="O64" s="69">
        <f t="shared" si="25"/>
        <v>0</v>
      </c>
      <c r="P64" s="69">
        <f t="shared" si="25"/>
        <v>0</v>
      </c>
      <c r="Q64" s="69">
        <f t="shared" si="25"/>
        <v>0</v>
      </c>
      <c r="R64" s="69">
        <f t="shared" si="25"/>
        <v>0</v>
      </c>
      <c r="S64" s="69">
        <f t="shared" si="25"/>
        <v>0</v>
      </c>
      <c r="T64" s="69">
        <f t="shared" si="25"/>
        <v>0</v>
      </c>
      <c r="U64" s="69">
        <f t="shared" si="25"/>
        <v>0</v>
      </c>
      <c r="V64" s="69">
        <f t="shared" si="25"/>
        <v>0</v>
      </c>
      <c r="W64" s="69">
        <f t="shared" si="25"/>
        <v>0</v>
      </c>
      <c r="X64" s="69">
        <f t="shared" si="25"/>
        <v>115</v>
      </c>
      <c r="Y64" s="69">
        <f t="shared" si="25"/>
        <v>21672396.655999999</v>
      </c>
      <c r="Z64" s="69">
        <f t="shared" si="25"/>
        <v>0</v>
      </c>
      <c r="AA64" s="69">
        <f t="shared" si="25"/>
        <v>0</v>
      </c>
      <c r="AB64" s="69">
        <f t="shared" si="25"/>
        <v>0</v>
      </c>
      <c r="AC64" s="69">
        <f t="shared" si="25"/>
        <v>0</v>
      </c>
      <c r="AD64" s="69"/>
      <c r="AE64" s="69"/>
      <c r="AF64" s="69">
        <f t="shared" si="25"/>
        <v>400</v>
      </c>
      <c r="AG64" s="69">
        <f t="shared" si="25"/>
        <v>107891898.5124</v>
      </c>
      <c r="AH64" s="69">
        <f t="shared" si="25"/>
        <v>482</v>
      </c>
      <c r="AI64" s="69">
        <f t="shared" si="25"/>
        <v>134506270.58360001</v>
      </c>
      <c r="AJ64" s="69">
        <f t="shared" si="25"/>
        <v>3343</v>
      </c>
      <c r="AK64" s="69">
        <f t="shared" si="25"/>
        <v>825399548.25600016</v>
      </c>
    </row>
    <row r="65" spans="1:37" s="2" customFormat="1" x14ac:dyDescent="0.25">
      <c r="A65" s="51">
        <v>0.56000000000000005</v>
      </c>
      <c r="B65" s="52" t="s">
        <v>95</v>
      </c>
      <c r="C65" s="53" t="s">
        <v>96</v>
      </c>
      <c r="D65" s="54">
        <v>1.4</v>
      </c>
      <c r="E65" s="54">
        <v>1.68</v>
      </c>
      <c r="F65" s="55">
        <v>199124</v>
      </c>
      <c r="G65" s="51">
        <v>0.56999999999999995</v>
      </c>
      <c r="H65" s="56">
        <v>244524.272</v>
      </c>
      <c r="I65" s="56">
        <v>276304.46239999996</v>
      </c>
      <c r="J65" s="98">
        <v>115</v>
      </c>
      <c r="K65" s="57">
        <v>28120291.280000001</v>
      </c>
      <c r="L65" s="58">
        <v>331</v>
      </c>
      <c r="M65" s="57">
        <v>80937534.032000005</v>
      </c>
      <c r="N65" s="57"/>
      <c r="O65" s="57">
        <v>0</v>
      </c>
      <c r="P65" s="57"/>
      <c r="Q65" s="57">
        <v>0</v>
      </c>
      <c r="R65" s="57"/>
      <c r="S65" s="57">
        <v>0</v>
      </c>
      <c r="T65" s="57"/>
      <c r="U65" s="57">
        <v>0</v>
      </c>
      <c r="V65" s="57"/>
      <c r="W65" s="57">
        <v>0</v>
      </c>
      <c r="X65" s="57">
        <v>2</v>
      </c>
      <c r="Y65" s="57">
        <v>489048.54399999999</v>
      </c>
      <c r="Z65" s="57"/>
      <c r="AA65" s="57">
        <v>0</v>
      </c>
      <c r="AB65" s="57"/>
      <c r="AC65" s="57">
        <v>0</v>
      </c>
      <c r="AD65" s="57"/>
      <c r="AE65" s="57"/>
      <c r="AF65" s="57">
        <v>188</v>
      </c>
      <c r="AG65" s="57">
        <v>51945238.93119999</v>
      </c>
      <c r="AH65" s="57">
        <v>57</v>
      </c>
      <c r="AI65" s="57">
        <v>15749354.356799997</v>
      </c>
      <c r="AJ65" s="89">
        <v>693</v>
      </c>
      <c r="AK65" s="89">
        <v>177241467.14399999</v>
      </c>
    </row>
    <row r="66" spans="1:37" s="2" customFormat="1" x14ac:dyDescent="0.25">
      <c r="A66" s="51">
        <v>0.5</v>
      </c>
      <c r="B66" s="60"/>
      <c r="C66" s="53" t="s">
        <v>97</v>
      </c>
      <c r="D66" s="54">
        <v>1.4</v>
      </c>
      <c r="E66" s="54">
        <v>1.68</v>
      </c>
      <c r="F66" s="55">
        <v>230121</v>
      </c>
      <c r="G66" s="51">
        <v>0.51</v>
      </c>
      <c r="H66" s="56">
        <v>277065.68400000001</v>
      </c>
      <c r="I66" s="56">
        <v>309926.96279999998</v>
      </c>
      <c r="J66" s="98">
        <v>95</v>
      </c>
      <c r="K66" s="57">
        <v>26321239.98</v>
      </c>
      <c r="L66" s="58">
        <v>166</v>
      </c>
      <c r="M66" s="57">
        <v>45992903.544</v>
      </c>
      <c r="N66" s="57"/>
      <c r="O66" s="57">
        <v>0</v>
      </c>
      <c r="P66" s="57"/>
      <c r="Q66" s="57">
        <v>0</v>
      </c>
      <c r="R66" s="57"/>
      <c r="S66" s="57">
        <v>0</v>
      </c>
      <c r="T66" s="57"/>
      <c r="U66" s="57">
        <v>0</v>
      </c>
      <c r="V66" s="57"/>
      <c r="W66" s="57">
        <v>0</v>
      </c>
      <c r="X66" s="57">
        <v>3</v>
      </c>
      <c r="Y66" s="57">
        <v>831197.05200000003</v>
      </c>
      <c r="Z66" s="57"/>
      <c r="AA66" s="57">
        <v>0</v>
      </c>
      <c r="AB66" s="57"/>
      <c r="AC66" s="57">
        <v>0</v>
      </c>
      <c r="AD66" s="57"/>
      <c r="AE66" s="57"/>
      <c r="AF66" s="57">
        <v>69</v>
      </c>
      <c r="AG66" s="57">
        <v>21384960.433199998</v>
      </c>
      <c r="AH66" s="57">
        <v>57</v>
      </c>
      <c r="AI66" s="57">
        <v>17665836.8796</v>
      </c>
      <c r="AJ66" s="89">
        <v>390</v>
      </c>
      <c r="AK66" s="89">
        <v>112196137.88880001</v>
      </c>
    </row>
    <row r="67" spans="1:37" s="2" customFormat="1" x14ac:dyDescent="0.25">
      <c r="A67" s="51">
        <v>0.44</v>
      </c>
      <c r="B67" s="60"/>
      <c r="C67" s="53" t="s">
        <v>98</v>
      </c>
      <c r="D67" s="54">
        <v>1.4</v>
      </c>
      <c r="E67" s="54">
        <v>1.68</v>
      </c>
      <c r="F67" s="55">
        <v>260837</v>
      </c>
      <c r="G67" s="51">
        <v>0.45</v>
      </c>
      <c r="H67" s="56">
        <v>307787.66000000003</v>
      </c>
      <c r="I67" s="56">
        <v>340653.12200000003</v>
      </c>
      <c r="J67" s="57">
        <v>50</v>
      </c>
      <c r="K67" s="57">
        <v>15389383.000000002</v>
      </c>
      <c r="L67" s="58">
        <v>74</v>
      </c>
      <c r="M67" s="57">
        <v>22776286.840000004</v>
      </c>
      <c r="N67" s="57"/>
      <c r="O67" s="57">
        <v>0</v>
      </c>
      <c r="P67" s="57"/>
      <c r="Q67" s="57">
        <v>0</v>
      </c>
      <c r="R67" s="57"/>
      <c r="S67" s="57">
        <v>0</v>
      </c>
      <c r="T67" s="57"/>
      <c r="U67" s="57">
        <v>0</v>
      </c>
      <c r="V67" s="57"/>
      <c r="W67" s="57">
        <v>0</v>
      </c>
      <c r="X67" s="57">
        <v>2</v>
      </c>
      <c r="Y67" s="57">
        <v>615575.32000000007</v>
      </c>
      <c r="Z67" s="57"/>
      <c r="AA67" s="57">
        <v>0</v>
      </c>
      <c r="AB67" s="57"/>
      <c r="AC67" s="57">
        <v>0</v>
      </c>
      <c r="AD67" s="57"/>
      <c r="AE67" s="57"/>
      <c r="AF67" s="57">
        <v>23</v>
      </c>
      <c r="AG67" s="57">
        <v>7835021.8060000008</v>
      </c>
      <c r="AH67" s="57">
        <v>88</v>
      </c>
      <c r="AI67" s="57">
        <v>29977474.736000001</v>
      </c>
      <c r="AJ67" s="89">
        <v>237</v>
      </c>
      <c r="AK67" s="89">
        <v>76593741.702000007</v>
      </c>
    </row>
    <row r="68" spans="1:37" s="2" customFormat="1" x14ac:dyDescent="0.25">
      <c r="A68" s="51">
        <v>0.54</v>
      </c>
      <c r="B68" s="60"/>
      <c r="C68" s="53" t="s">
        <v>99</v>
      </c>
      <c r="D68" s="54">
        <v>1.4</v>
      </c>
      <c r="E68" s="54">
        <v>1.68</v>
      </c>
      <c r="F68" s="55">
        <v>147972</v>
      </c>
      <c r="G68" s="51">
        <v>0.56000000000000005</v>
      </c>
      <c r="H68" s="56">
        <v>181117.728</v>
      </c>
      <c r="I68" s="56">
        <v>204319.73759999999</v>
      </c>
      <c r="J68" s="57">
        <v>110</v>
      </c>
      <c r="K68" s="57">
        <v>19922950.080000002</v>
      </c>
      <c r="L68" s="58">
        <v>123</v>
      </c>
      <c r="M68" s="57">
        <v>22277480.544</v>
      </c>
      <c r="N68" s="57"/>
      <c r="O68" s="57">
        <v>0</v>
      </c>
      <c r="P68" s="57"/>
      <c r="Q68" s="57">
        <v>0</v>
      </c>
      <c r="R68" s="57"/>
      <c r="S68" s="57">
        <v>0</v>
      </c>
      <c r="T68" s="57"/>
      <c r="U68" s="57">
        <v>0</v>
      </c>
      <c r="V68" s="57"/>
      <c r="W68" s="57">
        <v>0</v>
      </c>
      <c r="X68" s="57">
        <v>3</v>
      </c>
      <c r="Y68" s="57">
        <v>543353.18400000001</v>
      </c>
      <c r="Z68" s="57"/>
      <c r="AA68" s="57">
        <v>0</v>
      </c>
      <c r="AB68" s="57"/>
      <c r="AC68" s="57">
        <v>0</v>
      </c>
      <c r="AD68" s="57"/>
      <c r="AE68" s="57"/>
      <c r="AF68" s="57">
        <v>81</v>
      </c>
      <c r="AG68" s="57">
        <v>16549898.7456</v>
      </c>
      <c r="AH68" s="57">
        <v>100</v>
      </c>
      <c r="AI68" s="57">
        <v>20431973.759999998</v>
      </c>
      <c r="AJ68" s="89">
        <v>417</v>
      </c>
      <c r="AK68" s="89">
        <v>79725656.313600004</v>
      </c>
    </row>
    <row r="69" spans="1:37" s="2" customFormat="1" x14ac:dyDescent="0.25">
      <c r="A69" s="51">
        <v>0.46</v>
      </c>
      <c r="B69" s="60"/>
      <c r="C69" s="53" t="s">
        <v>100</v>
      </c>
      <c r="D69" s="54">
        <v>1.4</v>
      </c>
      <c r="E69" s="54">
        <v>1.68</v>
      </c>
      <c r="F69" s="55">
        <v>179013</v>
      </c>
      <c r="G69" s="51">
        <v>0.47</v>
      </c>
      <c r="H69" s="56">
        <v>212667.44399999999</v>
      </c>
      <c r="I69" s="56">
        <v>236225.55479999998</v>
      </c>
      <c r="J69" s="57">
        <v>50</v>
      </c>
      <c r="K69" s="57">
        <v>10633372.199999999</v>
      </c>
      <c r="L69" s="58">
        <v>47</v>
      </c>
      <c r="M69" s="57">
        <v>9995369.8679999989</v>
      </c>
      <c r="N69" s="57"/>
      <c r="O69" s="57">
        <v>0</v>
      </c>
      <c r="P69" s="57"/>
      <c r="Q69" s="57">
        <v>0</v>
      </c>
      <c r="R69" s="57"/>
      <c r="S69" s="57">
        <v>0</v>
      </c>
      <c r="T69" s="57"/>
      <c r="U69" s="57">
        <v>0</v>
      </c>
      <c r="V69" s="57"/>
      <c r="W69" s="57">
        <v>0</v>
      </c>
      <c r="X69" s="57">
        <v>3</v>
      </c>
      <c r="Y69" s="57">
        <v>638002.33199999994</v>
      </c>
      <c r="Z69" s="57"/>
      <c r="AA69" s="57">
        <v>0</v>
      </c>
      <c r="AB69" s="57"/>
      <c r="AC69" s="57">
        <v>0</v>
      </c>
      <c r="AD69" s="57"/>
      <c r="AE69" s="57"/>
      <c r="AF69" s="57">
        <v>24</v>
      </c>
      <c r="AG69" s="57">
        <v>5669413.3151999991</v>
      </c>
      <c r="AH69" s="57">
        <v>61</v>
      </c>
      <c r="AI69" s="57">
        <v>14409758.842799999</v>
      </c>
      <c r="AJ69" s="89">
        <v>185</v>
      </c>
      <c r="AK69" s="89">
        <v>41345916.557999991</v>
      </c>
    </row>
    <row r="70" spans="1:37" s="2" customFormat="1" x14ac:dyDescent="0.25">
      <c r="A70" s="51">
        <v>0.34</v>
      </c>
      <c r="B70" s="60"/>
      <c r="C70" s="53" t="s">
        <v>101</v>
      </c>
      <c r="D70" s="54">
        <v>1.4</v>
      </c>
      <c r="E70" s="54">
        <v>1.68</v>
      </c>
      <c r="F70" s="55">
        <v>222876</v>
      </c>
      <c r="G70" s="51">
        <v>0.35</v>
      </c>
      <c r="H70" s="56">
        <v>254078.63999999998</v>
      </c>
      <c r="I70" s="56">
        <v>275920.48800000001</v>
      </c>
      <c r="J70" s="57">
        <v>24</v>
      </c>
      <c r="K70" s="57">
        <v>6097887.3599999994</v>
      </c>
      <c r="L70" s="58">
        <v>28</v>
      </c>
      <c r="M70" s="57">
        <v>7114201.9199999999</v>
      </c>
      <c r="N70" s="57"/>
      <c r="O70" s="57">
        <v>0</v>
      </c>
      <c r="P70" s="57"/>
      <c r="Q70" s="57">
        <v>0</v>
      </c>
      <c r="R70" s="57"/>
      <c r="S70" s="57">
        <v>0</v>
      </c>
      <c r="T70" s="57"/>
      <c r="U70" s="57">
        <v>0</v>
      </c>
      <c r="V70" s="57"/>
      <c r="W70" s="57">
        <v>0</v>
      </c>
      <c r="X70" s="57">
        <v>3</v>
      </c>
      <c r="Y70" s="57">
        <v>762235.91999999993</v>
      </c>
      <c r="Z70" s="57"/>
      <c r="AA70" s="57">
        <v>0</v>
      </c>
      <c r="AB70" s="57"/>
      <c r="AC70" s="57">
        <v>0</v>
      </c>
      <c r="AD70" s="57"/>
      <c r="AE70" s="57"/>
      <c r="AF70" s="57">
        <v>11</v>
      </c>
      <c r="AG70" s="57">
        <v>3035125.3680000002</v>
      </c>
      <c r="AH70" s="57">
        <v>72</v>
      </c>
      <c r="AI70" s="57">
        <v>19866275.136</v>
      </c>
      <c r="AJ70" s="89">
        <v>138</v>
      </c>
      <c r="AK70" s="89">
        <v>36875725.703999996</v>
      </c>
    </row>
    <row r="71" spans="1:37" s="2" customFormat="1" x14ac:dyDescent="0.25">
      <c r="A71" s="51">
        <v>0.2</v>
      </c>
      <c r="B71" s="60"/>
      <c r="C71" s="53" t="s">
        <v>102</v>
      </c>
      <c r="D71" s="54">
        <v>1.4</v>
      </c>
      <c r="E71" s="54">
        <v>1.68</v>
      </c>
      <c r="F71" s="55">
        <v>136982</v>
      </c>
      <c r="G71" s="51">
        <v>0.2</v>
      </c>
      <c r="H71" s="56">
        <v>147940.56</v>
      </c>
      <c r="I71" s="56">
        <v>155611.55200000003</v>
      </c>
      <c r="J71" s="57">
        <v>250</v>
      </c>
      <c r="K71" s="57">
        <v>36985140</v>
      </c>
      <c r="L71" s="58">
        <v>155</v>
      </c>
      <c r="M71" s="57">
        <v>22930786.800000001</v>
      </c>
      <c r="N71" s="57"/>
      <c r="O71" s="57">
        <v>0</v>
      </c>
      <c r="P71" s="57"/>
      <c r="Q71" s="57">
        <v>0</v>
      </c>
      <c r="R71" s="57"/>
      <c r="S71" s="57">
        <v>0</v>
      </c>
      <c r="T71" s="57"/>
      <c r="U71" s="57">
        <v>0</v>
      </c>
      <c r="V71" s="57"/>
      <c r="W71" s="57">
        <v>0</v>
      </c>
      <c r="X71" s="57">
        <v>35</v>
      </c>
      <c r="Y71" s="57">
        <v>5177919.5999999996</v>
      </c>
      <c r="Z71" s="57"/>
      <c r="AA71" s="57">
        <v>0</v>
      </c>
      <c r="AB71" s="57"/>
      <c r="AC71" s="57">
        <v>0</v>
      </c>
      <c r="AD71" s="57"/>
      <c r="AE71" s="57"/>
      <c r="AF71" s="57">
        <v>1</v>
      </c>
      <c r="AG71" s="57">
        <v>155611.55200000003</v>
      </c>
      <c r="AH71" s="57"/>
      <c r="AI71" s="57">
        <v>0</v>
      </c>
      <c r="AJ71" s="89">
        <v>441</v>
      </c>
      <c r="AK71" s="89">
        <v>65249457.952</v>
      </c>
    </row>
    <row r="72" spans="1:37" s="2" customFormat="1" x14ac:dyDescent="0.25">
      <c r="A72" s="51">
        <v>0.17</v>
      </c>
      <c r="B72" s="60"/>
      <c r="C72" s="53" t="s">
        <v>103</v>
      </c>
      <c r="D72" s="54">
        <v>1.4</v>
      </c>
      <c r="E72" s="54">
        <v>1.68</v>
      </c>
      <c r="F72" s="99">
        <v>162640</v>
      </c>
      <c r="G72" s="51">
        <v>0.18</v>
      </c>
      <c r="H72" s="56">
        <v>174350.08000000002</v>
      </c>
      <c r="I72" s="56">
        <v>182547.136</v>
      </c>
      <c r="J72" s="100">
        <v>200</v>
      </c>
      <c r="K72" s="57">
        <v>34870016</v>
      </c>
      <c r="L72" s="93">
        <v>30</v>
      </c>
      <c r="M72" s="57">
        <v>5230502.4000000004</v>
      </c>
      <c r="N72" s="91"/>
      <c r="O72" s="57">
        <v>0</v>
      </c>
      <c r="P72" s="91"/>
      <c r="Q72" s="57">
        <v>0</v>
      </c>
      <c r="R72" s="91"/>
      <c r="S72" s="57">
        <v>0</v>
      </c>
      <c r="T72" s="91"/>
      <c r="U72" s="57">
        <v>0</v>
      </c>
      <c r="V72" s="91"/>
      <c r="W72" s="57">
        <v>0</v>
      </c>
      <c r="X72" s="91">
        <v>30</v>
      </c>
      <c r="Y72" s="57">
        <v>5230502.4000000004</v>
      </c>
      <c r="Z72" s="91"/>
      <c r="AA72" s="57">
        <v>0</v>
      </c>
      <c r="AB72" s="91"/>
      <c r="AC72" s="57">
        <v>0</v>
      </c>
      <c r="AD72" s="57"/>
      <c r="AE72" s="57"/>
      <c r="AF72" s="91">
        <v>1</v>
      </c>
      <c r="AG72" s="57">
        <v>182547.136</v>
      </c>
      <c r="AH72" s="91"/>
      <c r="AI72" s="57">
        <v>0</v>
      </c>
      <c r="AJ72" s="89">
        <v>261</v>
      </c>
      <c r="AK72" s="89">
        <v>45513567.935999997</v>
      </c>
    </row>
    <row r="73" spans="1:37" s="2" customFormat="1" x14ac:dyDescent="0.25">
      <c r="A73" s="51">
        <v>0.14000000000000001</v>
      </c>
      <c r="B73" s="60"/>
      <c r="C73" s="53" t="s">
        <v>104</v>
      </c>
      <c r="D73" s="54">
        <v>1.4</v>
      </c>
      <c r="E73" s="54">
        <v>1.68</v>
      </c>
      <c r="F73" s="99">
        <v>202067</v>
      </c>
      <c r="G73" s="51">
        <v>0.15</v>
      </c>
      <c r="H73" s="56">
        <v>214191.02000000002</v>
      </c>
      <c r="I73" s="56">
        <v>222677.83399999997</v>
      </c>
      <c r="J73" s="100">
        <v>75</v>
      </c>
      <c r="K73" s="57">
        <v>16064326.500000002</v>
      </c>
      <c r="L73" s="93">
        <v>10</v>
      </c>
      <c r="M73" s="57">
        <v>2141910.2000000002</v>
      </c>
      <c r="N73" s="91"/>
      <c r="O73" s="57">
        <v>0</v>
      </c>
      <c r="P73" s="91"/>
      <c r="Q73" s="57">
        <v>0</v>
      </c>
      <c r="R73" s="91"/>
      <c r="S73" s="57">
        <v>0</v>
      </c>
      <c r="T73" s="91"/>
      <c r="U73" s="57">
        <v>0</v>
      </c>
      <c r="V73" s="91"/>
      <c r="W73" s="57">
        <v>0</v>
      </c>
      <c r="X73" s="91">
        <v>30</v>
      </c>
      <c r="Y73" s="57">
        <v>6425730.6000000006</v>
      </c>
      <c r="Z73" s="91"/>
      <c r="AA73" s="57">
        <v>0</v>
      </c>
      <c r="AB73" s="91"/>
      <c r="AC73" s="57">
        <v>0</v>
      </c>
      <c r="AD73" s="57"/>
      <c r="AE73" s="57"/>
      <c r="AF73" s="91">
        <v>1</v>
      </c>
      <c r="AG73" s="57">
        <v>222677.83399999997</v>
      </c>
      <c r="AH73" s="91"/>
      <c r="AI73" s="57">
        <v>0</v>
      </c>
      <c r="AJ73" s="89">
        <v>116</v>
      </c>
      <c r="AK73" s="89">
        <v>24854645.134000003</v>
      </c>
    </row>
    <row r="74" spans="1:37" s="2" customFormat="1" x14ac:dyDescent="0.25">
      <c r="A74" s="51">
        <v>0.1</v>
      </c>
      <c r="B74" s="60"/>
      <c r="C74" s="53" t="s">
        <v>105</v>
      </c>
      <c r="D74" s="54">
        <v>1.4</v>
      </c>
      <c r="E74" s="54">
        <v>1.68</v>
      </c>
      <c r="F74" s="90">
        <v>287307</v>
      </c>
      <c r="G74" s="62">
        <v>0.11</v>
      </c>
      <c r="H74" s="56">
        <v>299948.50800000003</v>
      </c>
      <c r="I74" s="56">
        <v>308797.56359999999</v>
      </c>
      <c r="J74" s="100">
        <v>1</v>
      </c>
      <c r="K74" s="57">
        <v>299948.50800000003</v>
      </c>
      <c r="L74" s="93"/>
      <c r="M74" s="57">
        <v>0</v>
      </c>
      <c r="N74" s="91"/>
      <c r="O74" s="57">
        <v>0</v>
      </c>
      <c r="P74" s="91"/>
      <c r="Q74" s="57">
        <v>0</v>
      </c>
      <c r="R74" s="91"/>
      <c r="S74" s="57">
        <v>0</v>
      </c>
      <c r="T74" s="91"/>
      <c r="U74" s="57">
        <v>0</v>
      </c>
      <c r="V74" s="91"/>
      <c r="W74" s="57">
        <v>0</v>
      </c>
      <c r="X74" s="91"/>
      <c r="Y74" s="57">
        <v>0</v>
      </c>
      <c r="Z74" s="91"/>
      <c r="AA74" s="57">
        <v>0</v>
      </c>
      <c r="AB74" s="91"/>
      <c r="AC74" s="57">
        <v>0</v>
      </c>
      <c r="AD74" s="57"/>
      <c r="AE74" s="57"/>
      <c r="AF74" s="91"/>
      <c r="AG74" s="57">
        <v>0</v>
      </c>
      <c r="AH74" s="91"/>
      <c r="AI74" s="57">
        <v>0</v>
      </c>
      <c r="AJ74" s="89">
        <v>1</v>
      </c>
      <c r="AK74" s="89">
        <v>299948.50800000003</v>
      </c>
    </row>
    <row r="75" spans="1:37" s="2" customFormat="1" hidden="1" x14ac:dyDescent="0.25">
      <c r="A75" s="51">
        <v>0.1</v>
      </c>
      <c r="B75" s="60"/>
      <c r="C75" s="53" t="s">
        <v>106</v>
      </c>
      <c r="D75" s="54">
        <v>1.4</v>
      </c>
      <c r="E75" s="54">
        <v>1.68</v>
      </c>
      <c r="F75" s="90">
        <v>313443</v>
      </c>
      <c r="G75" s="62">
        <v>0.1</v>
      </c>
      <c r="H75" s="56">
        <v>325980.72000000003</v>
      </c>
      <c r="I75" s="56">
        <v>334757.12400000001</v>
      </c>
      <c r="J75" s="100"/>
      <c r="K75" s="57">
        <v>0</v>
      </c>
      <c r="L75" s="93"/>
      <c r="M75" s="57">
        <v>0</v>
      </c>
      <c r="N75" s="91"/>
      <c r="O75" s="57">
        <v>0</v>
      </c>
      <c r="P75" s="91"/>
      <c r="Q75" s="57">
        <v>0</v>
      </c>
      <c r="R75" s="91"/>
      <c r="S75" s="57">
        <v>0</v>
      </c>
      <c r="T75" s="91"/>
      <c r="U75" s="57">
        <v>0</v>
      </c>
      <c r="V75" s="91"/>
      <c r="W75" s="57">
        <v>0</v>
      </c>
      <c r="X75" s="91"/>
      <c r="Y75" s="57">
        <v>0</v>
      </c>
      <c r="Z75" s="91"/>
      <c r="AA75" s="57">
        <v>0</v>
      </c>
      <c r="AB75" s="91"/>
      <c r="AC75" s="57">
        <v>0</v>
      </c>
      <c r="AD75" s="57"/>
      <c r="AE75" s="57"/>
      <c r="AF75" s="91"/>
      <c r="AG75" s="57">
        <v>0</v>
      </c>
      <c r="AH75" s="91"/>
      <c r="AI75" s="57">
        <v>0</v>
      </c>
      <c r="AJ75" s="89">
        <v>0</v>
      </c>
      <c r="AK75" s="89">
        <v>0</v>
      </c>
    </row>
    <row r="76" spans="1:37" s="2" customFormat="1" hidden="1" x14ac:dyDescent="0.25">
      <c r="A76" s="51">
        <v>0.09</v>
      </c>
      <c r="B76" s="60"/>
      <c r="C76" s="53" t="s">
        <v>107</v>
      </c>
      <c r="D76" s="54">
        <v>1.4</v>
      </c>
      <c r="E76" s="54">
        <v>1.68</v>
      </c>
      <c r="F76" s="90">
        <v>344313</v>
      </c>
      <c r="G76" s="62">
        <v>0.09</v>
      </c>
      <c r="H76" s="56">
        <v>356708.26800000004</v>
      </c>
      <c r="I76" s="56">
        <v>365384.95559999999</v>
      </c>
      <c r="J76" s="100"/>
      <c r="K76" s="57">
        <v>0</v>
      </c>
      <c r="L76" s="93"/>
      <c r="M76" s="57">
        <v>0</v>
      </c>
      <c r="N76" s="91"/>
      <c r="O76" s="57">
        <v>0</v>
      </c>
      <c r="P76" s="91"/>
      <c r="Q76" s="57">
        <v>0</v>
      </c>
      <c r="R76" s="91"/>
      <c r="S76" s="57">
        <v>0</v>
      </c>
      <c r="T76" s="91"/>
      <c r="U76" s="57">
        <v>0</v>
      </c>
      <c r="V76" s="91"/>
      <c r="W76" s="57">
        <v>0</v>
      </c>
      <c r="X76" s="91"/>
      <c r="Y76" s="57">
        <v>0</v>
      </c>
      <c r="Z76" s="91"/>
      <c r="AA76" s="57">
        <v>0</v>
      </c>
      <c r="AB76" s="91"/>
      <c r="AC76" s="57">
        <v>0</v>
      </c>
      <c r="AD76" s="57"/>
      <c r="AE76" s="57"/>
      <c r="AF76" s="91"/>
      <c r="AG76" s="57">
        <v>0</v>
      </c>
      <c r="AH76" s="91"/>
      <c r="AI76" s="57">
        <v>0</v>
      </c>
      <c r="AJ76" s="89">
        <v>0</v>
      </c>
      <c r="AK76" s="89">
        <v>0</v>
      </c>
    </row>
    <row r="77" spans="1:37" s="2" customFormat="1" ht="45" x14ac:dyDescent="0.25">
      <c r="A77" s="51">
        <v>0.17</v>
      </c>
      <c r="B77" s="60"/>
      <c r="C77" s="53" t="s">
        <v>108</v>
      </c>
      <c r="D77" s="54">
        <v>1.4</v>
      </c>
      <c r="E77" s="54">
        <v>1.68</v>
      </c>
      <c r="F77" s="55">
        <v>171011</v>
      </c>
      <c r="G77" s="51">
        <v>0.18</v>
      </c>
      <c r="H77" s="56">
        <v>183323.79200000002</v>
      </c>
      <c r="I77" s="56">
        <v>191942.7464</v>
      </c>
      <c r="J77" s="98">
        <v>55</v>
      </c>
      <c r="K77" s="57">
        <v>10082808.560000001</v>
      </c>
      <c r="L77" s="58"/>
      <c r="M77" s="57">
        <v>0</v>
      </c>
      <c r="N77" s="57"/>
      <c r="O77" s="57">
        <v>0</v>
      </c>
      <c r="P77" s="57"/>
      <c r="Q77" s="57">
        <v>0</v>
      </c>
      <c r="R77" s="57"/>
      <c r="S77" s="57">
        <v>0</v>
      </c>
      <c r="T77" s="57"/>
      <c r="U77" s="57">
        <v>0</v>
      </c>
      <c r="V77" s="57"/>
      <c r="W77" s="57">
        <v>0</v>
      </c>
      <c r="X77" s="57">
        <v>2</v>
      </c>
      <c r="Y77" s="57">
        <v>366647.58400000003</v>
      </c>
      <c r="Z77" s="57"/>
      <c r="AA77" s="57">
        <v>0</v>
      </c>
      <c r="AB77" s="57"/>
      <c r="AC77" s="57">
        <v>0</v>
      </c>
      <c r="AD77" s="57"/>
      <c r="AE77" s="57"/>
      <c r="AF77" s="57"/>
      <c r="AG77" s="57">
        <v>0</v>
      </c>
      <c r="AH77" s="57"/>
      <c r="AI77" s="57">
        <v>0</v>
      </c>
      <c r="AJ77" s="89">
        <v>57</v>
      </c>
      <c r="AK77" s="89">
        <v>10449456.144000001</v>
      </c>
    </row>
    <row r="78" spans="1:37" s="2" customFormat="1" ht="45" hidden="1" x14ac:dyDescent="0.25">
      <c r="A78" s="51">
        <v>0.15</v>
      </c>
      <c r="B78" s="60"/>
      <c r="C78" s="53" t="s">
        <v>109</v>
      </c>
      <c r="D78" s="54">
        <v>1.4</v>
      </c>
      <c r="E78" s="54">
        <v>1.68</v>
      </c>
      <c r="F78" s="61">
        <v>318704</v>
      </c>
      <c r="G78" s="62">
        <v>0.16</v>
      </c>
      <c r="H78" s="56">
        <v>339101.05600000004</v>
      </c>
      <c r="I78" s="56">
        <v>353378.9952</v>
      </c>
      <c r="J78" s="98"/>
      <c r="K78" s="57">
        <v>0</v>
      </c>
      <c r="L78" s="58"/>
      <c r="M78" s="57">
        <v>0</v>
      </c>
      <c r="N78" s="57"/>
      <c r="O78" s="57">
        <v>0</v>
      </c>
      <c r="P78" s="57"/>
      <c r="Q78" s="57">
        <v>0</v>
      </c>
      <c r="R78" s="57"/>
      <c r="S78" s="57">
        <v>0</v>
      </c>
      <c r="T78" s="57"/>
      <c r="U78" s="57">
        <v>0</v>
      </c>
      <c r="V78" s="57"/>
      <c r="W78" s="57">
        <v>0</v>
      </c>
      <c r="X78" s="57"/>
      <c r="Y78" s="57">
        <v>0</v>
      </c>
      <c r="Z78" s="57"/>
      <c r="AA78" s="57">
        <v>0</v>
      </c>
      <c r="AB78" s="57"/>
      <c r="AC78" s="57">
        <v>0</v>
      </c>
      <c r="AD78" s="57"/>
      <c r="AE78" s="57"/>
      <c r="AF78" s="57"/>
      <c r="AG78" s="57">
        <v>0</v>
      </c>
      <c r="AH78" s="57"/>
      <c r="AI78" s="57">
        <v>0</v>
      </c>
      <c r="AJ78" s="89">
        <v>0</v>
      </c>
      <c r="AK78" s="89">
        <v>0</v>
      </c>
    </row>
    <row r="79" spans="1:37" s="2" customFormat="1" ht="45" x14ac:dyDescent="0.25">
      <c r="A79" s="51">
        <v>0.38</v>
      </c>
      <c r="B79" s="60"/>
      <c r="C79" s="53" t="s">
        <v>110</v>
      </c>
      <c r="D79" s="54">
        <v>1.4</v>
      </c>
      <c r="E79" s="54">
        <v>1.68</v>
      </c>
      <c r="F79" s="55">
        <v>256135</v>
      </c>
      <c r="G79" s="51">
        <v>0.39</v>
      </c>
      <c r="H79" s="56">
        <v>296092.06</v>
      </c>
      <c r="I79" s="56">
        <v>324062.00200000004</v>
      </c>
      <c r="J79" s="57">
        <v>290</v>
      </c>
      <c r="K79" s="57">
        <v>85866697.400000006</v>
      </c>
      <c r="L79" s="58"/>
      <c r="M79" s="57">
        <v>0</v>
      </c>
      <c r="N79" s="57"/>
      <c r="O79" s="57">
        <v>0</v>
      </c>
      <c r="P79" s="57"/>
      <c r="Q79" s="57">
        <v>0</v>
      </c>
      <c r="R79" s="57"/>
      <c r="S79" s="57">
        <v>0</v>
      </c>
      <c r="T79" s="57"/>
      <c r="U79" s="57">
        <v>0</v>
      </c>
      <c r="V79" s="57"/>
      <c r="W79" s="57">
        <v>0</v>
      </c>
      <c r="X79" s="57">
        <v>2</v>
      </c>
      <c r="Y79" s="57">
        <v>592184.12</v>
      </c>
      <c r="Z79" s="57"/>
      <c r="AA79" s="57">
        <v>0</v>
      </c>
      <c r="AB79" s="57"/>
      <c r="AC79" s="57">
        <v>0</v>
      </c>
      <c r="AD79" s="57"/>
      <c r="AE79" s="57"/>
      <c r="AF79" s="57"/>
      <c r="AG79" s="57">
        <v>0</v>
      </c>
      <c r="AH79" s="57">
        <v>45</v>
      </c>
      <c r="AI79" s="57">
        <v>14582790.090000002</v>
      </c>
      <c r="AJ79" s="89">
        <v>337</v>
      </c>
      <c r="AK79" s="89">
        <v>101041671.61000001</v>
      </c>
    </row>
    <row r="80" spans="1:37" s="2" customFormat="1" ht="60" x14ac:dyDescent="0.25">
      <c r="A80" s="51">
        <v>0.17</v>
      </c>
      <c r="B80" s="60"/>
      <c r="C80" s="53" t="s">
        <v>111</v>
      </c>
      <c r="D80" s="54">
        <v>1.4</v>
      </c>
      <c r="E80" s="54">
        <v>1.68</v>
      </c>
      <c r="F80" s="55">
        <v>812013</v>
      </c>
      <c r="G80" s="51">
        <v>0.18</v>
      </c>
      <c r="H80" s="56">
        <v>870477.9360000001</v>
      </c>
      <c r="I80" s="56">
        <v>911403.39120000007</v>
      </c>
      <c r="J80" s="57">
        <v>16</v>
      </c>
      <c r="K80" s="57">
        <v>13927646.976000002</v>
      </c>
      <c r="L80" s="58">
        <v>35</v>
      </c>
      <c r="M80" s="57">
        <v>30466727.760000005</v>
      </c>
      <c r="N80" s="57"/>
      <c r="O80" s="57">
        <v>0</v>
      </c>
      <c r="P80" s="57"/>
      <c r="Q80" s="57">
        <v>0</v>
      </c>
      <c r="R80" s="57"/>
      <c r="S80" s="57">
        <v>0</v>
      </c>
      <c r="T80" s="57"/>
      <c r="U80" s="57">
        <v>0</v>
      </c>
      <c r="V80" s="57"/>
      <c r="W80" s="57">
        <v>0</v>
      </c>
      <c r="X80" s="57"/>
      <c r="Y80" s="57">
        <v>0</v>
      </c>
      <c r="Z80" s="57"/>
      <c r="AA80" s="57">
        <v>0</v>
      </c>
      <c r="AB80" s="57"/>
      <c r="AC80" s="57">
        <v>0</v>
      </c>
      <c r="AD80" s="57"/>
      <c r="AE80" s="57"/>
      <c r="AF80" s="57">
        <v>1</v>
      </c>
      <c r="AG80" s="57">
        <v>911403.39120000007</v>
      </c>
      <c r="AH80" s="57">
        <v>2</v>
      </c>
      <c r="AI80" s="57">
        <v>1822806.7824000001</v>
      </c>
      <c r="AJ80" s="89">
        <v>54</v>
      </c>
      <c r="AK80" s="89">
        <v>47128584.909600005</v>
      </c>
    </row>
    <row r="81" spans="1:37" s="2" customFormat="1" ht="21" hidden="1" customHeight="1" x14ac:dyDescent="0.25">
      <c r="A81" s="51">
        <v>0.52</v>
      </c>
      <c r="B81" s="60"/>
      <c r="C81" s="53" t="s">
        <v>112</v>
      </c>
      <c r="D81" s="54">
        <v>1.4</v>
      </c>
      <c r="E81" s="54">
        <v>1.68</v>
      </c>
      <c r="F81" s="61">
        <v>445396</v>
      </c>
      <c r="G81" s="62">
        <v>0.53</v>
      </c>
      <c r="H81" s="56">
        <v>539819.95199999993</v>
      </c>
      <c r="I81" s="56">
        <v>605916.7183999999</v>
      </c>
      <c r="J81" s="98"/>
      <c r="K81" s="57">
        <v>0</v>
      </c>
      <c r="L81" s="58"/>
      <c r="M81" s="57">
        <v>0</v>
      </c>
      <c r="N81" s="57"/>
      <c r="O81" s="57">
        <v>0</v>
      </c>
      <c r="P81" s="57"/>
      <c r="Q81" s="57">
        <v>0</v>
      </c>
      <c r="R81" s="57"/>
      <c r="S81" s="57">
        <v>0</v>
      </c>
      <c r="T81" s="57"/>
      <c r="U81" s="57">
        <v>0</v>
      </c>
      <c r="V81" s="57"/>
      <c r="W81" s="57">
        <v>0</v>
      </c>
      <c r="X81" s="57"/>
      <c r="Y81" s="57">
        <v>0</v>
      </c>
      <c r="Z81" s="57"/>
      <c r="AA81" s="57">
        <v>0</v>
      </c>
      <c r="AB81" s="57"/>
      <c r="AC81" s="57">
        <v>0</v>
      </c>
      <c r="AD81" s="57"/>
      <c r="AE81" s="57"/>
      <c r="AF81" s="57"/>
      <c r="AG81" s="57">
        <v>0</v>
      </c>
      <c r="AH81" s="57"/>
      <c r="AI81" s="57">
        <v>0</v>
      </c>
      <c r="AJ81" s="89">
        <v>0</v>
      </c>
      <c r="AK81" s="89">
        <v>0</v>
      </c>
    </row>
    <row r="82" spans="1:37" s="2" customFormat="1" ht="126.75" customHeight="1" x14ac:dyDescent="0.25">
      <c r="A82" s="51"/>
      <c r="B82" s="60"/>
      <c r="C82" s="53" t="s">
        <v>113</v>
      </c>
      <c r="D82" s="54">
        <v>1.4</v>
      </c>
      <c r="E82" s="54">
        <v>1.68</v>
      </c>
      <c r="F82" s="55">
        <v>392824</v>
      </c>
      <c r="G82" s="51">
        <v>0.2</v>
      </c>
      <c r="H82" s="56">
        <v>424249.92000000004</v>
      </c>
      <c r="I82" s="56">
        <v>446248.06400000007</v>
      </c>
      <c r="J82" s="57">
        <v>15</v>
      </c>
      <c r="K82" s="57">
        <v>6363748.8000000007</v>
      </c>
      <c r="L82" s="58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89">
        <v>15</v>
      </c>
      <c r="AK82" s="89">
        <v>6363748.8000000007</v>
      </c>
    </row>
    <row r="83" spans="1:37" s="2" customFormat="1" hidden="1" x14ac:dyDescent="0.25">
      <c r="A83" s="51"/>
      <c r="B83" s="60"/>
      <c r="C83" s="53" t="s">
        <v>114</v>
      </c>
      <c r="D83" s="54">
        <v>1.4</v>
      </c>
      <c r="E83" s="54">
        <v>1.68</v>
      </c>
      <c r="F83" s="55">
        <v>574147</v>
      </c>
      <c r="G83" s="51">
        <v>0.38</v>
      </c>
      <c r="H83" s="56">
        <v>661417.34399999992</v>
      </c>
      <c r="I83" s="56">
        <v>722506.58479999995</v>
      </c>
      <c r="J83" s="57"/>
      <c r="K83" s="57">
        <v>0</v>
      </c>
      <c r="L83" s="58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89">
        <v>0</v>
      </c>
      <c r="AK83" s="89">
        <v>0</v>
      </c>
    </row>
    <row r="84" spans="1:37" s="2" customFormat="1" hidden="1" x14ac:dyDescent="0.25">
      <c r="A84" s="51"/>
      <c r="B84" s="60"/>
      <c r="C84" s="53" t="s">
        <v>115</v>
      </c>
      <c r="D84" s="54">
        <v>1.4</v>
      </c>
      <c r="E84" s="54">
        <v>1.68</v>
      </c>
      <c r="F84" s="55">
        <v>637981</v>
      </c>
      <c r="G84" s="51">
        <v>0.18</v>
      </c>
      <c r="H84" s="56">
        <v>683915.63199999998</v>
      </c>
      <c r="I84" s="56">
        <v>716069.87440000009</v>
      </c>
      <c r="J84" s="57"/>
      <c r="K84" s="57">
        <v>0</v>
      </c>
      <c r="L84" s="58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89">
        <v>0</v>
      </c>
      <c r="AK84" s="89">
        <v>0</v>
      </c>
    </row>
    <row r="85" spans="1:37" s="2" customFormat="1" hidden="1" x14ac:dyDescent="0.25">
      <c r="A85" s="51"/>
      <c r="B85" s="60"/>
      <c r="C85" s="53" t="s">
        <v>116</v>
      </c>
      <c r="D85" s="54">
        <v>1.4</v>
      </c>
      <c r="E85" s="54">
        <v>1.68</v>
      </c>
      <c r="F85" s="55">
        <v>640306</v>
      </c>
      <c r="G85" s="51">
        <v>0.11</v>
      </c>
      <c r="H85" s="56">
        <v>668479.46400000004</v>
      </c>
      <c r="I85" s="56">
        <v>688200.88879999996</v>
      </c>
      <c r="J85" s="57"/>
      <c r="K85" s="57">
        <v>0</v>
      </c>
      <c r="L85" s="58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89">
        <v>0</v>
      </c>
      <c r="AK85" s="89">
        <v>0</v>
      </c>
    </row>
    <row r="86" spans="1:37" s="2" customFormat="1" x14ac:dyDescent="0.25">
      <c r="A86" s="51"/>
      <c r="B86" s="63"/>
      <c r="C86" s="53" t="s">
        <v>117</v>
      </c>
      <c r="D86" s="54">
        <v>1.4</v>
      </c>
      <c r="E86" s="54">
        <v>1.68</v>
      </c>
      <c r="F86" s="55">
        <v>428896</v>
      </c>
      <c r="G86" s="51">
        <v>0.53</v>
      </c>
      <c r="H86" s="56">
        <v>519821.95199999999</v>
      </c>
      <c r="I86" s="56">
        <v>583470.11839999992</v>
      </c>
      <c r="J86" s="57">
        <v>1</v>
      </c>
      <c r="K86" s="57">
        <v>519821.95199999999</v>
      </c>
      <c r="L86" s="58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89">
        <v>1</v>
      </c>
      <c r="AK86" s="89">
        <v>519821.95199999999</v>
      </c>
    </row>
    <row r="87" spans="1:37" s="2" customFormat="1" x14ac:dyDescent="0.25">
      <c r="A87" s="51"/>
      <c r="B87" s="81"/>
      <c r="C87" s="74" t="s">
        <v>118</v>
      </c>
      <c r="D87" s="82"/>
      <c r="E87" s="82"/>
      <c r="F87" s="83"/>
      <c r="G87" s="84"/>
      <c r="H87" s="85"/>
      <c r="I87" s="85"/>
      <c r="J87" s="69">
        <f>J88+J89</f>
        <v>25</v>
      </c>
      <c r="K87" s="69">
        <f>K88+K89</f>
        <v>5431153.7600000007</v>
      </c>
      <c r="L87" s="70">
        <f t="shared" ref="L87:AK87" si="26">L88+L89</f>
        <v>0</v>
      </c>
      <c r="M87" s="69">
        <f t="shared" si="26"/>
        <v>0</v>
      </c>
      <c r="N87" s="69">
        <f t="shared" si="26"/>
        <v>0</v>
      </c>
      <c r="O87" s="69">
        <f t="shared" si="26"/>
        <v>0</v>
      </c>
      <c r="P87" s="69">
        <f t="shared" si="26"/>
        <v>0</v>
      </c>
      <c r="Q87" s="69">
        <f t="shared" si="26"/>
        <v>0</v>
      </c>
      <c r="R87" s="69">
        <f t="shared" si="26"/>
        <v>0</v>
      </c>
      <c r="S87" s="69">
        <f t="shared" si="26"/>
        <v>0</v>
      </c>
      <c r="T87" s="69">
        <f t="shared" si="26"/>
        <v>0</v>
      </c>
      <c r="U87" s="69">
        <f t="shared" si="26"/>
        <v>0</v>
      </c>
      <c r="V87" s="69">
        <f t="shared" si="26"/>
        <v>0</v>
      </c>
      <c r="W87" s="69">
        <f t="shared" si="26"/>
        <v>0</v>
      </c>
      <c r="X87" s="69">
        <f t="shared" si="26"/>
        <v>0</v>
      </c>
      <c r="Y87" s="69">
        <f t="shared" si="26"/>
        <v>0</v>
      </c>
      <c r="Z87" s="69">
        <f t="shared" si="26"/>
        <v>0</v>
      </c>
      <c r="AA87" s="69">
        <f t="shared" si="26"/>
        <v>0</v>
      </c>
      <c r="AB87" s="69">
        <f t="shared" si="26"/>
        <v>0</v>
      </c>
      <c r="AC87" s="69">
        <f t="shared" si="26"/>
        <v>0</v>
      </c>
      <c r="AD87" s="69"/>
      <c r="AE87" s="69"/>
      <c r="AF87" s="69">
        <f t="shared" si="26"/>
        <v>0</v>
      </c>
      <c r="AG87" s="69">
        <f t="shared" si="26"/>
        <v>0</v>
      </c>
      <c r="AH87" s="69">
        <f t="shared" si="26"/>
        <v>0</v>
      </c>
      <c r="AI87" s="69">
        <f t="shared" si="26"/>
        <v>0</v>
      </c>
      <c r="AJ87" s="94">
        <f t="shared" si="26"/>
        <v>25</v>
      </c>
      <c r="AK87" s="94">
        <f t="shared" si="26"/>
        <v>5431153.7600000007</v>
      </c>
    </row>
    <row r="88" spans="1:37" s="2" customFormat="1" x14ac:dyDescent="0.25">
      <c r="A88" s="51">
        <v>0.18</v>
      </c>
      <c r="B88" s="52" t="s">
        <v>118</v>
      </c>
      <c r="C88" s="53" t="s">
        <v>119</v>
      </c>
      <c r="D88" s="54">
        <v>1.4</v>
      </c>
      <c r="E88" s="54">
        <v>1.68</v>
      </c>
      <c r="F88" s="61">
        <v>176437</v>
      </c>
      <c r="G88" s="62">
        <v>0.19</v>
      </c>
      <c r="H88" s="56">
        <v>189846.212</v>
      </c>
      <c r="I88" s="56">
        <v>199232.66039999999</v>
      </c>
      <c r="J88" s="57">
        <v>20</v>
      </c>
      <c r="K88" s="57">
        <v>3796924.24</v>
      </c>
      <c r="L88" s="58"/>
      <c r="M88" s="57">
        <v>0</v>
      </c>
      <c r="N88" s="57"/>
      <c r="O88" s="57">
        <v>0</v>
      </c>
      <c r="P88" s="57"/>
      <c r="Q88" s="57">
        <v>0</v>
      </c>
      <c r="R88" s="57"/>
      <c r="S88" s="57">
        <v>0</v>
      </c>
      <c r="T88" s="57"/>
      <c r="U88" s="57">
        <v>0</v>
      </c>
      <c r="V88" s="57"/>
      <c r="W88" s="57">
        <v>0</v>
      </c>
      <c r="X88" s="57"/>
      <c r="Y88" s="57">
        <v>0</v>
      </c>
      <c r="Z88" s="57"/>
      <c r="AA88" s="57">
        <v>0</v>
      </c>
      <c r="AB88" s="57"/>
      <c r="AC88" s="57">
        <v>0</v>
      </c>
      <c r="AD88" s="57"/>
      <c r="AE88" s="57"/>
      <c r="AF88" s="57"/>
      <c r="AG88" s="57">
        <v>0</v>
      </c>
      <c r="AH88" s="57"/>
      <c r="AI88" s="57">
        <v>0</v>
      </c>
      <c r="AJ88" s="89">
        <v>20</v>
      </c>
      <c r="AK88" s="89">
        <v>3796924.24</v>
      </c>
    </row>
    <row r="89" spans="1:37" s="2" customFormat="1" x14ac:dyDescent="0.25">
      <c r="A89" s="51">
        <v>0.15</v>
      </c>
      <c r="B89" s="63"/>
      <c r="C89" s="53" t="s">
        <v>120</v>
      </c>
      <c r="D89" s="54">
        <v>1.4</v>
      </c>
      <c r="E89" s="54">
        <v>1.68</v>
      </c>
      <c r="F89" s="61">
        <v>307186</v>
      </c>
      <c r="G89" s="62">
        <v>0.16</v>
      </c>
      <c r="H89" s="56">
        <v>326845.90400000004</v>
      </c>
      <c r="I89" s="56">
        <v>340607.83679999999</v>
      </c>
      <c r="J89" s="57">
        <v>5</v>
      </c>
      <c r="K89" s="57">
        <v>1634229.5200000003</v>
      </c>
      <c r="L89" s="58"/>
      <c r="M89" s="57">
        <v>0</v>
      </c>
      <c r="N89" s="57"/>
      <c r="O89" s="57">
        <v>0</v>
      </c>
      <c r="P89" s="57"/>
      <c r="Q89" s="57">
        <v>0</v>
      </c>
      <c r="R89" s="57"/>
      <c r="S89" s="57">
        <v>0</v>
      </c>
      <c r="T89" s="57"/>
      <c r="U89" s="57">
        <v>0</v>
      </c>
      <c r="V89" s="57"/>
      <c r="W89" s="57">
        <v>0</v>
      </c>
      <c r="X89" s="57"/>
      <c r="Y89" s="57">
        <v>0</v>
      </c>
      <c r="Z89" s="57"/>
      <c r="AA89" s="57">
        <v>0</v>
      </c>
      <c r="AB89" s="57"/>
      <c r="AC89" s="57">
        <v>0</v>
      </c>
      <c r="AD89" s="57"/>
      <c r="AE89" s="57"/>
      <c r="AF89" s="57"/>
      <c r="AG89" s="57">
        <v>0</v>
      </c>
      <c r="AH89" s="57"/>
      <c r="AI89" s="57">
        <v>0</v>
      </c>
      <c r="AJ89" s="89">
        <v>5</v>
      </c>
      <c r="AK89" s="89">
        <v>1634229.5200000003</v>
      </c>
    </row>
    <row r="90" spans="1:37" s="2" customFormat="1" x14ac:dyDescent="0.25">
      <c r="A90" s="51"/>
      <c r="B90" s="79"/>
      <c r="C90" s="101" t="s">
        <v>121</v>
      </c>
      <c r="D90" s="66"/>
      <c r="E90" s="66"/>
      <c r="F90" s="67"/>
      <c r="G90" s="64"/>
      <c r="H90" s="68"/>
      <c r="I90" s="68"/>
      <c r="J90" s="69">
        <f t="shared" ref="J90:AK90" si="27">SUM(J91:J97)</f>
        <v>504</v>
      </c>
      <c r="K90" s="69">
        <f t="shared" si="27"/>
        <v>123773621.56800002</v>
      </c>
      <c r="L90" s="69">
        <f t="shared" si="27"/>
        <v>1228</v>
      </c>
      <c r="M90" s="69">
        <f t="shared" si="27"/>
        <v>278167910.99199998</v>
      </c>
      <c r="N90" s="69">
        <f t="shared" si="27"/>
        <v>30</v>
      </c>
      <c r="O90" s="69">
        <f t="shared" si="27"/>
        <v>6731660</v>
      </c>
      <c r="P90" s="69">
        <f t="shared" si="27"/>
        <v>0</v>
      </c>
      <c r="Q90" s="69">
        <f t="shared" si="27"/>
        <v>0</v>
      </c>
      <c r="R90" s="69">
        <f t="shared" si="27"/>
        <v>0</v>
      </c>
      <c r="S90" s="69">
        <f t="shared" si="27"/>
        <v>0</v>
      </c>
      <c r="T90" s="69">
        <f t="shared" si="27"/>
        <v>0</v>
      </c>
      <c r="U90" s="69">
        <f t="shared" si="27"/>
        <v>0</v>
      </c>
      <c r="V90" s="69">
        <f t="shared" si="27"/>
        <v>0</v>
      </c>
      <c r="W90" s="69">
        <f t="shared" si="27"/>
        <v>0</v>
      </c>
      <c r="X90" s="69">
        <f t="shared" si="27"/>
        <v>235</v>
      </c>
      <c r="Y90" s="69">
        <f t="shared" si="27"/>
        <v>53224860.080000013</v>
      </c>
      <c r="Z90" s="69">
        <f t="shared" si="27"/>
        <v>0</v>
      </c>
      <c r="AA90" s="69">
        <f t="shared" si="27"/>
        <v>0</v>
      </c>
      <c r="AB90" s="69">
        <f t="shared" si="27"/>
        <v>0</v>
      </c>
      <c r="AC90" s="69">
        <f t="shared" si="27"/>
        <v>0</v>
      </c>
      <c r="AD90" s="69"/>
      <c r="AE90" s="69"/>
      <c r="AF90" s="69">
        <f t="shared" si="27"/>
        <v>0</v>
      </c>
      <c r="AG90" s="69">
        <f t="shared" si="27"/>
        <v>0</v>
      </c>
      <c r="AH90" s="69">
        <f t="shared" si="27"/>
        <v>0</v>
      </c>
      <c r="AI90" s="69">
        <f t="shared" si="27"/>
        <v>0</v>
      </c>
      <c r="AJ90" s="69">
        <f t="shared" si="27"/>
        <v>1997</v>
      </c>
      <c r="AK90" s="69">
        <f t="shared" si="27"/>
        <v>461898052.64000005</v>
      </c>
    </row>
    <row r="91" spans="1:37" s="2" customFormat="1" ht="15.75" customHeight="1" x14ac:dyDescent="0.25">
      <c r="A91" s="51">
        <v>0.25</v>
      </c>
      <c r="B91" s="52" t="s">
        <v>121</v>
      </c>
      <c r="C91" s="53" t="s">
        <v>122</v>
      </c>
      <c r="D91" s="54">
        <v>1.4</v>
      </c>
      <c r="E91" s="54">
        <v>1.68</v>
      </c>
      <c r="F91" s="55">
        <v>165709</v>
      </c>
      <c r="G91" s="51">
        <v>0.26</v>
      </c>
      <c r="H91" s="56">
        <v>182942.736</v>
      </c>
      <c r="I91" s="56">
        <v>195006.3512</v>
      </c>
      <c r="J91" s="57">
        <v>200</v>
      </c>
      <c r="K91" s="57">
        <v>36588547.200000003</v>
      </c>
      <c r="L91" s="58">
        <v>600</v>
      </c>
      <c r="M91" s="57">
        <v>109765641.60000001</v>
      </c>
      <c r="N91" s="57">
        <v>25</v>
      </c>
      <c r="O91" s="57">
        <v>4573568.4000000004</v>
      </c>
      <c r="P91" s="57"/>
      <c r="Q91" s="57">
        <v>0</v>
      </c>
      <c r="R91" s="57"/>
      <c r="S91" s="57">
        <v>0</v>
      </c>
      <c r="T91" s="57"/>
      <c r="U91" s="57">
        <v>0</v>
      </c>
      <c r="V91" s="57"/>
      <c r="W91" s="57">
        <v>0</v>
      </c>
      <c r="X91" s="57">
        <v>155</v>
      </c>
      <c r="Y91" s="57">
        <v>28356124.080000002</v>
      </c>
      <c r="Z91" s="57"/>
      <c r="AA91" s="57">
        <v>0</v>
      </c>
      <c r="AB91" s="57"/>
      <c r="AC91" s="57">
        <v>0</v>
      </c>
      <c r="AD91" s="57"/>
      <c r="AE91" s="57"/>
      <c r="AF91" s="57"/>
      <c r="AG91" s="57">
        <v>0</v>
      </c>
      <c r="AH91" s="57"/>
      <c r="AI91" s="57">
        <v>0</v>
      </c>
      <c r="AJ91" s="89">
        <v>980</v>
      </c>
      <c r="AK91" s="89">
        <v>179283881.28000003</v>
      </c>
    </row>
    <row r="92" spans="1:37" s="2" customFormat="1" hidden="1" x14ac:dyDescent="0.25">
      <c r="A92" s="51">
        <v>0.33</v>
      </c>
      <c r="B92" s="60"/>
      <c r="C92" s="53" t="s">
        <v>123</v>
      </c>
      <c r="D92" s="54">
        <v>1.4</v>
      </c>
      <c r="E92" s="54">
        <v>1.68</v>
      </c>
      <c r="F92" s="61">
        <v>339074</v>
      </c>
      <c r="G92" s="62">
        <v>0.34</v>
      </c>
      <c r="H92" s="56">
        <v>385188.06399999995</v>
      </c>
      <c r="I92" s="56">
        <v>417467.90879999998</v>
      </c>
      <c r="J92" s="57"/>
      <c r="K92" s="57">
        <v>0</v>
      </c>
      <c r="L92" s="58">
        <v>25</v>
      </c>
      <c r="M92" s="57">
        <v>9629701.5999999996</v>
      </c>
      <c r="N92" s="57"/>
      <c r="O92" s="57">
        <v>0</v>
      </c>
      <c r="P92" s="57"/>
      <c r="Q92" s="57">
        <v>0</v>
      </c>
      <c r="R92" s="57"/>
      <c r="S92" s="57">
        <v>0</v>
      </c>
      <c r="T92" s="57"/>
      <c r="U92" s="57">
        <v>0</v>
      </c>
      <c r="V92" s="57"/>
      <c r="W92" s="57">
        <v>0</v>
      </c>
      <c r="X92" s="57"/>
      <c r="Y92" s="57">
        <v>0</v>
      </c>
      <c r="Z92" s="57"/>
      <c r="AA92" s="57">
        <v>0</v>
      </c>
      <c r="AB92" s="57"/>
      <c r="AC92" s="57">
        <v>0</v>
      </c>
      <c r="AD92" s="57"/>
      <c r="AE92" s="57"/>
      <c r="AF92" s="57"/>
      <c r="AG92" s="57">
        <v>0</v>
      </c>
      <c r="AH92" s="57"/>
      <c r="AI92" s="57">
        <v>0</v>
      </c>
      <c r="AJ92" s="89">
        <v>25</v>
      </c>
      <c r="AK92" s="89">
        <v>9629701.5999999996</v>
      </c>
    </row>
    <row r="93" spans="1:37" s="2" customFormat="1" x14ac:dyDescent="0.25">
      <c r="A93" s="51">
        <v>0.2</v>
      </c>
      <c r="B93" s="60"/>
      <c r="C93" s="53" t="s">
        <v>124</v>
      </c>
      <c r="D93" s="54">
        <v>1.4</v>
      </c>
      <c r="E93" s="54">
        <v>1.68</v>
      </c>
      <c r="F93" s="61">
        <v>195740</v>
      </c>
      <c r="G93" s="62">
        <v>0.24</v>
      </c>
      <c r="H93" s="56">
        <v>214531.04</v>
      </c>
      <c r="I93" s="56">
        <v>227684.76800000001</v>
      </c>
      <c r="J93" s="57">
        <v>80</v>
      </c>
      <c r="K93" s="57">
        <v>17162483.199999999</v>
      </c>
      <c r="L93" s="58">
        <v>300</v>
      </c>
      <c r="M93" s="57">
        <v>64359312</v>
      </c>
      <c r="N93" s="57"/>
      <c r="O93" s="57">
        <v>0</v>
      </c>
      <c r="P93" s="57"/>
      <c r="Q93" s="57">
        <v>0</v>
      </c>
      <c r="R93" s="57"/>
      <c r="S93" s="57">
        <v>0</v>
      </c>
      <c r="T93" s="57"/>
      <c r="U93" s="57">
        <v>0</v>
      </c>
      <c r="V93" s="57"/>
      <c r="W93" s="57">
        <v>0</v>
      </c>
      <c r="X93" s="57"/>
      <c r="Y93" s="57">
        <v>0</v>
      </c>
      <c r="Z93" s="57"/>
      <c r="AA93" s="57">
        <v>0</v>
      </c>
      <c r="AB93" s="57"/>
      <c r="AC93" s="57">
        <v>0</v>
      </c>
      <c r="AD93" s="57"/>
      <c r="AE93" s="57"/>
      <c r="AF93" s="57"/>
      <c r="AG93" s="57">
        <v>0</v>
      </c>
      <c r="AH93" s="57"/>
      <c r="AI93" s="57">
        <v>0</v>
      </c>
      <c r="AJ93" s="89">
        <v>380</v>
      </c>
      <c r="AK93" s="89">
        <v>81521795.200000003</v>
      </c>
    </row>
    <row r="94" spans="1:37" s="2" customFormat="1" x14ac:dyDescent="0.25">
      <c r="A94" s="51">
        <v>0.45</v>
      </c>
      <c r="B94" s="60"/>
      <c r="C94" s="53" t="s">
        <v>125</v>
      </c>
      <c r="D94" s="54">
        <v>1.4</v>
      </c>
      <c r="E94" s="54">
        <v>1.68</v>
      </c>
      <c r="F94" s="55">
        <v>262550</v>
      </c>
      <c r="G94" s="51">
        <v>0.46</v>
      </c>
      <c r="H94" s="56">
        <v>310859.20000000007</v>
      </c>
      <c r="I94" s="56">
        <v>344675.64000000007</v>
      </c>
      <c r="J94" s="57">
        <v>220</v>
      </c>
      <c r="K94" s="57">
        <v>68389024.000000015</v>
      </c>
      <c r="L94" s="58">
        <v>300</v>
      </c>
      <c r="M94" s="57">
        <v>93257760.000000015</v>
      </c>
      <c r="N94" s="57"/>
      <c r="O94" s="57">
        <v>0</v>
      </c>
      <c r="P94" s="57"/>
      <c r="Q94" s="57">
        <v>0</v>
      </c>
      <c r="R94" s="57"/>
      <c r="S94" s="57">
        <v>0</v>
      </c>
      <c r="T94" s="57"/>
      <c r="U94" s="57">
        <v>0</v>
      </c>
      <c r="V94" s="57"/>
      <c r="W94" s="57">
        <v>0</v>
      </c>
      <c r="X94" s="57">
        <v>80</v>
      </c>
      <c r="Y94" s="57">
        <v>24868736.000000007</v>
      </c>
      <c r="Z94" s="57"/>
      <c r="AA94" s="57">
        <v>0</v>
      </c>
      <c r="AB94" s="57"/>
      <c r="AC94" s="57">
        <v>0</v>
      </c>
      <c r="AD94" s="57"/>
      <c r="AE94" s="57"/>
      <c r="AF94" s="57"/>
      <c r="AG94" s="57">
        <v>0</v>
      </c>
      <c r="AH94" s="57"/>
      <c r="AI94" s="57">
        <v>0</v>
      </c>
      <c r="AJ94" s="89">
        <v>600</v>
      </c>
      <c r="AK94" s="89">
        <v>186515520.00000003</v>
      </c>
    </row>
    <row r="95" spans="1:37" s="2" customFormat="1" x14ac:dyDescent="0.25">
      <c r="A95" s="51">
        <v>0.09</v>
      </c>
      <c r="B95" s="60"/>
      <c r="C95" s="53" t="s">
        <v>126</v>
      </c>
      <c r="D95" s="54">
        <v>1.4</v>
      </c>
      <c r="E95" s="54">
        <v>1.68</v>
      </c>
      <c r="F95" s="61">
        <v>416620</v>
      </c>
      <c r="G95" s="62">
        <v>0.09</v>
      </c>
      <c r="H95" s="56">
        <v>431618.32</v>
      </c>
      <c r="I95" s="56">
        <v>442117.14399999997</v>
      </c>
      <c r="J95" s="57">
        <v>2</v>
      </c>
      <c r="K95" s="57">
        <v>863236.64</v>
      </c>
      <c r="L95" s="58"/>
      <c r="M95" s="57">
        <v>0</v>
      </c>
      <c r="N95" s="57">
        <v>5</v>
      </c>
      <c r="O95" s="57">
        <v>2158091.6</v>
      </c>
      <c r="P95" s="57"/>
      <c r="Q95" s="57">
        <v>0</v>
      </c>
      <c r="R95" s="57"/>
      <c r="S95" s="57">
        <v>0</v>
      </c>
      <c r="T95" s="57"/>
      <c r="U95" s="57">
        <v>0</v>
      </c>
      <c r="V95" s="57"/>
      <c r="W95" s="57">
        <v>0</v>
      </c>
      <c r="X95" s="57"/>
      <c r="Y95" s="57">
        <v>0</v>
      </c>
      <c r="Z95" s="57"/>
      <c r="AA95" s="57">
        <v>0</v>
      </c>
      <c r="AB95" s="57"/>
      <c r="AC95" s="57">
        <v>0</v>
      </c>
      <c r="AD95" s="57"/>
      <c r="AE95" s="57"/>
      <c r="AF95" s="57"/>
      <c r="AG95" s="57">
        <v>0</v>
      </c>
      <c r="AH95" s="57"/>
      <c r="AI95" s="57">
        <v>0</v>
      </c>
      <c r="AJ95" s="89">
        <v>7</v>
      </c>
      <c r="AK95" s="89">
        <v>3021328.24</v>
      </c>
    </row>
    <row r="96" spans="1:37" s="2" customFormat="1" hidden="1" x14ac:dyDescent="0.25">
      <c r="A96" s="51"/>
      <c r="B96" s="60"/>
      <c r="C96" s="53" t="s">
        <v>127</v>
      </c>
      <c r="D96" s="54">
        <v>1.4</v>
      </c>
      <c r="E96" s="54">
        <v>1.68</v>
      </c>
      <c r="F96" s="55">
        <v>343828</v>
      </c>
      <c r="G96" s="51">
        <v>0.32</v>
      </c>
      <c r="H96" s="56">
        <v>387837.98399999994</v>
      </c>
      <c r="I96" s="56">
        <v>418644.97279999999</v>
      </c>
      <c r="J96" s="57"/>
      <c r="K96" s="57"/>
      <c r="L96" s="58"/>
      <c r="M96" s="57">
        <v>0</v>
      </c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89">
        <v>0</v>
      </c>
      <c r="AK96" s="89">
        <v>0</v>
      </c>
    </row>
    <row r="97" spans="1:37" s="2" customFormat="1" x14ac:dyDescent="0.25">
      <c r="A97" s="51"/>
      <c r="B97" s="63"/>
      <c r="C97" s="53" t="s">
        <v>128</v>
      </c>
      <c r="D97" s="54">
        <v>1.4</v>
      </c>
      <c r="E97" s="54">
        <v>1.68</v>
      </c>
      <c r="F97" s="55">
        <v>340252</v>
      </c>
      <c r="G97" s="51">
        <v>0.33</v>
      </c>
      <c r="H97" s="56">
        <v>385165.26399999997</v>
      </c>
      <c r="I97" s="56">
        <v>416604.54879999999</v>
      </c>
      <c r="J97" s="57">
        <v>2</v>
      </c>
      <c r="K97" s="57">
        <v>770330.52799999993</v>
      </c>
      <c r="L97" s="58">
        <v>3</v>
      </c>
      <c r="M97" s="57">
        <v>1155495.7919999999</v>
      </c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89">
        <v>5</v>
      </c>
      <c r="AK97" s="89">
        <v>1925826.3199999998</v>
      </c>
    </row>
    <row r="98" spans="1:37" s="2" customFormat="1" x14ac:dyDescent="0.25">
      <c r="A98" s="51"/>
      <c r="B98" s="72"/>
      <c r="C98" s="101" t="s">
        <v>129</v>
      </c>
      <c r="D98" s="66"/>
      <c r="E98" s="66"/>
      <c r="F98" s="67"/>
      <c r="G98" s="64"/>
      <c r="H98" s="68"/>
      <c r="I98" s="68"/>
      <c r="J98" s="69">
        <f t="shared" ref="J98:AK98" si="28">SUM(J99:J101)</f>
        <v>85</v>
      </c>
      <c r="K98" s="69">
        <f t="shared" si="28"/>
        <v>12772349.039999997</v>
      </c>
      <c r="L98" s="69">
        <f t="shared" si="28"/>
        <v>0</v>
      </c>
      <c r="M98" s="69">
        <f t="shared" si="28"/>
        <v>0</v>
      </c>
      <c r="N98" s="69">
        <f t="shared" si="28"/>
        <v>40</v>
      </c>
      <c r="O98" s="69">
        <f t="shared" si="28"/>
        <v>5251232</v>
      </c>
      <c r="P98" s="69">
        <f t="shared" si="28"/>
        <v>0</v>
      </c>
      <c r="Q98" s="69">
        <f t="shared" si="28"/>
        <v>0</v>
      </c>
      <c r="R98" s="69">
        <f t="shared" si="28"/>
        <v>0</v>
      </c>
      <c r="S98" s="69">
        <f t="shared" si="28"/>
        <v>0</v>
      </c>
      <c r="T98" s="69">
        <f t="shared" si="28"/>
        <v>0</v>
      </c>
      <c r="U98" s="69">
        <f t="shared" si="28"/>
        <v>0</v>
      </c>
      <c r="V98" s="69">
        <f t="shared" si="28"/>
        <v>190</v>
      </c>
      <c r="W98" s="69">
        <f t="shared" si="28"/>
        <v>27523431.84</v>
      </c>
      <c r="X98" s="69">
        <f t="shared" si="28"/>
        <v>100</v>
      </c>
      <c r="Y98" s="69">
        <f t="shared" si="28"/>
        <v>14418119.92</v>
      </c>
      <c r="Z98" s="69">
        <f t="shared" si="28"/>
        <v>0</v>
      </c>
      <c r="AA98" s="69">
        <f t="shared" si="28"/>
        <v>0</v>
      </c>
      <c r="AB98" s="69">
        <f t="shared" si="28"/>
        <v>0</v>
      </c>
      <c r="AC98" s="69">
        <f t="shared" si="28"/>
        <v>0</v>
      </c>
      <c r="AD98" s="69"/>
      <c r="AE98" s="69"/>
      <c r="AF98" s="69">
        <f t="shared" si="28"/>
        <v>0</v>
      </c>
      <c r="AG98" s="69">
        <f t="shared" si="28"/>
        <v>0</v>
      </c>
      <c r="AH98" s="69">
        <f t="shared" si="28"/>
        <v>0</v>
      </c>
      <c r="AI98" s="69">
        <f t="shared" si="28"/>
        <v>0</v>
      </c>
      <c r="AJ98" s="69">
        <f t="shared" si="28"/>
        <v>415</v>
      </c>
      <c r="AK98" s="69">
        <f t="shared" si="28"/>
        <v>59965132.799999997</v>
      </c>
    </row>
    <row r="99" spans="1:37" s="2" customFormat="1" x14ac:dyDescent="0.25">
      <c r="A99" s="51">
        <v>0.28999999999999998</v>
      </c>
      <c r="B99" s="52" t="s">
        <v>129</v>
      </c>
      <c r="C99" s="53" t="s">
        <v>130</v>
      </c>
      <c r="D99" s="54">
        <v>1.4</v>
      </c>
      <c r="E99" s="54">
        <v>1.68</v>
      </c>
      <c r="F99" s="55">
        <v>117215</v>
      </c>
      <c r="G99" s="51">
        <v>0.3</v>
      </c>
      <c r="H99" s="56">
        <v>131280.79999999999</v>
      </c>
      <c r="I99" s="56">
        <v>141126.85999999999</v>
      </c>
      <c r="J99" s="57">
        <v>60</v>
      </c>
      <c r="K99" s="57">
        <v>7876847.9999999991</v>
      </c>
      <c r="L99" s="58"/>
      <c r="M99" s="57">
        <v>0</v>
      </c>
      <c r="N99" s="57">
        <v>40</v>
      </c>
      <c r="O99" s="57">
        <v>5251232</v>
      </c>
      <c r="P99" s="57"/>
      <c r="Q99" s="57">
        <v>0</v>
      </c>
      <c r="R99" s="57"/>
      <c r="S99" s="57">
        <v>0</v>
      </c>
      <c r="T99" s="57"/>
      <c r="U99" s="57">
        <v>0</v>
      </c>
      <c r="V99" s="57">
        <v>150</v>
      </c>
      <c r="W99" s="57">
        <v>19692120</v>
      </c>
      <c r="X99" s="57">
        <v>80</v>
      </c>
      <c r="Y99" s="57">
        <v>10502464</v>
      </c>
      <c r="Z99" s="57"/>
      <c r="AA99" s="57">
        <v>0</v>
      </c>
      <c r="AB99" s="57"/>
      <c r="AC99" s="57">
        <v>0</v>
      </c>
      <c r="AD99" s="57"/>
      <c r="AE99" s="57"/>
      <c r="AF99" s="57"/>
      <c r="AG99" s="57">
        <v>0</v>
      </c>
      <c r="AH99" s="57"/>
      <c r="AI99" s="57">
        <v>0</v>
      </c>
      <c r="AJ99" s="89">
        <v>330</v>
      </c>
      <c r="AK99" s="89">
        <v>43322664</v>
      </c>
    </row>
    <row r="100" spans="1:37" s="2" customFormat="1" x14ac:dyDescent="0.25">
      <c r="A100" s="51">
        <v>0.32</v>
      </c>
      <c r="B100" s="60"/>
      <c r="C100" s="53" t="s">
        <v>131</v>
      </c>
      <c r="D100" s="54">
        <v>1.4</v>
      </c>
      <c r="E100" s="54">
        <v>1.68</v>
      </c>
      <c r="F100" s="55">
        <v>172953</v>
      </c>
      <c r="G100" s="51">
        <v>0.33</v>
      </c>
      <c r="H100" s="56">
        <v>195782.79599999997</v>
      </c>
      <c r="I100" s="56">
        <v>211763.6532</v>
      </c>
      <c r="J100" s="57">
        <v>20</v>
      </c>
      <c r="K100" s="57">
        <v>3915655.9199999995</v>
      </c>
      <c r="L100" s="58"/>
      <c r="M100" s="57">
        <v>0</v>
      </c>
      <c r="N100" s="57"/>
      <c r="O100" s="57">
        <v>0</v>
      </c>
      <c r="P100" s="57"/>
      <c r="Q100" s="57">
        <v>0</v>
      </c>
      <c r="R100" s="57"/>
      <c r="S100" s="57">
        <v>0</v>
      </c>
      <c r="T100" s="57"/>
      <c r="U100" s="57">
        <v>0</v>
      </c>
      <c r="V100" s="57">
        <v>40</v>
      </c>
      <c r="W100" s="57">
        <v>7831311.8399999989</v>
      </c>
      <c r="X100" s="57">
        <v>20</v>
      </c>
      <c r="Y100" s="57">
        <v>3915655.9199999995</v>
      </c>
      <c r="Z100" s="57"/>
      <c r="AA100" s="57">
        <v>0</v>
      </c>
      <c r="AB100" s="57"/>
      <c r="AC100" s="57">
        <v>0</v>
      </c>
      <c r="AD100" s="57"/>
      <c r="AE100" s="57"/>
      <c r="AF100" s="57"/>
      <c r="AG100" s="57">
        <v>0</v>
      </c>
      <c r="AH100" s="57"/>
      <c r="AI100" s="57">
        <v>0</v>
      </c>
      <c r="AJ100" s="89">
        <v>80</v>
      </c>
      <c r="AK100" s="89">
        <v>15662623.679999998</v>
      </c>
    </row>
    <row r="101" spans="1:37" s="2" customFormat="1" x14ac:dyDescent="0.25">
      <c r="A101" s="51"/>
      <c r="B101" s="63"/>
      <c r="C101" s="53" t="s">
        <v>132</v>
      </c>
      <c r="D101" s="54">
        <v>1.4</v>
      </c>
      <c r="E101" s="54">
        <v>1.68</v>
      </c>
      <c r="F101" s="55">
        <v>170112</v>
      </c>
      <c r="G101" s="51">
        <v>0.38</v>
      </c>
      <c r="H101" s="56">
        <v>195969.02399999998</v>
      </c>
      <c r="I101" s="56">
        <v>214068.94079999998</v>
      </c>
      <c r="J101" s="57">
        <v>5</v>
      </c>
      <c r="K101" s="57">
        <v>979845.11999999988</v>
      </c>
      <c r="L101" s="58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89">
        <v>5</v>
      </c>
      <c r="AK101" s="89">
        <v>979845.11999999988</v>
      </c>
    </row>
    <row r="102" spans="1:37" s="2" customFormat="1" x14ac:dyDescent="0.25">
      <c r="A102" s="51"/>
      <c r="B102" s="73"/>
      <c r="C102" s="101" t="s">
        <v>133</v>
      </c>
      <c r="D102" s="66"/>
      <c r="E102" s="66"/>
      <c r="F102" s="67"/>
      <c r="G102" s="64"/>
      <c r="H102" s="68"/>
      <c r="I102" s="68"/>
      <c r="J102" s="69">
        <f>SUM(J103:J104)</f>
        <v>82</v>
      </c>
      <c r="K102" s="69">
        <f t="shared" ref="K102:AK102" si="29">SUM(K103:K104)</f>
        <v>18355532.675999999</v>
      </c>
      <c r="L102" s="70">
        <f t="shared" si="29"/>
        <v>0</v>
      </c>
      <c r="M102" s="69">
        <f t="shared" si="29"/>
        <v>0</v>
      </c>
      <c r="N102" s="69">
        <f t="shared" si="29"/>
        <v>6</v>
      </c>
      <c r="O102" s="69">
        <f t="shared" si="29"/>
        <v>1330594.824</v>
      </c>
      <c r="P102" s="69">
        <f t="shared" si="29"/>
        <v>0</v>
      </c>
      <c r="Q102" s="69">
        <f t="shared" si="29"/>
        <v>0</v>
      </c>
      <c r="R102" s="69">
        <f t="shared" si="29"/>
        <v>0</v>
      </c>
      <c r="S102" s="69">
        <f t="shared" si="29"/>
        <v>0</v>
      </c>
      <c r="T102" s="69">
        <f t="shared" si="29"/>
        <v>0</v>
      </c>
      <c r="U102" s="69">
        <f t="shared" si="29"/>
        <v>0</v>
      </c>
      <c r="V102" s="69">
        <f t="shared" si="29"/>
        <v>10</v>
      </c>
      <c r="W102" s="69">
        <f t="shared" si="29"/>
        <v>2217658.04</v>
      </c>
      <c r="X102" s="69">
        <f t="shared" si="29"/>
        <v>3</v>
      </c>
      <c r="Y102" s="69">
        <f t="shared" si="29"/>
        <v>689688.37600000005</v>
      </c>
      <c r="Z102" s="69">
        <f t="shared" si="29"/>
        <v>40</v>
      </c>
      <c r="AA102" s="69">
        <f t="shared" si="29"/>
        <v>8895023.1239999998</v>
      </c>
      <c r="AB102" s="69">
        <f t="shared" si="29"/>
        <v>0</v>
      </c>
      <c r="AC102" s="69">
        <f t="shared" si="29"/>
        <v>0</v>
      </c>
      <c r="AD102" s="69"/>
      <c r="AE102" s="69"/>
      <c r="AF102" s="69">
        <f t="shared" si="29"/>
        <v>0</v>
      </c>
      <c r="AG102" s="69">
        <f t="shared" si="29"/>
        <v>0</v>
      </c>
      <c r="AH102" s="69">
        <f t="shared" si="29"/>
        <v>0</v>
      </c>
      <c r="AI102" s="69">
        <f t="shared" si="29"/>
        <v>0</v>
      </c>
      <c r="AJ102" s="94">
        <f t="shared" si="29"/>
        <v>141</v>
      </c>
      <c r="AK102" s="94">
        <f t="shared" si="29"/>
        <v>31488497.039999999</v>
      </c>
    </row>
    <row r="103" spans="1:37" s="2" customFormat="1" x14ac:dyDescent="0.25">
      <c r="A103" s="51">
        <v>0.2</v>
      </c>
      <c r="B103" s="52" t="s">
        <v>133</v>
      </c>
      <c r="C103" s="53" t="s">
        <v>134</v>
      </c>
      <c r="D103" s="54">
        <v>1.4</v>
      </c>
      <c r="E103" s="54">
        <v>1.68</v>
      </c>
      <c r="F103" s="99">
        <v>204581</v>
      </c>
      <c r="G103" s="51">
        <v>0.21</v>
      </c>
      <c r="H103" s="56">
        <v>221765.804</v>
      </c>
      <c r="I103" s="56">
        <v>233795.16680000001</v>
      </c>
      <c r="J103" s="91">
        <v>75</v>
      </c>
      <c r="K103" s="57">
        <v>16632435.300000001</v>
      </c>
      <c r="L103" s="93"/>
      <c r="M103" s="57">
        <v>0</v>
      </c>
      <c r="N103" s="91">
        <v>6</v>
      </c>
      <c r="O103" s="57">
        <v>1330594.824</v>
      </c>
      <c r="P103" s="91"/>
      <c r="Q103" s="57">
        <v>0</v>
      </c>
      <c r="R103" s="91"/>
      <c r="S103" s="57">
        <v>0</v>
      </c>
      <c r="T103" s="91"/>
      <c r="U103" s="57">
        <v>0</v>
      </c>
      <c r="V103" s="91">
        <v>10</v>
      </c>
      <c r="W103" s="57">
        <v>2217658.04</v>
      </c>
      <c r="X103" s="91">
        <v>2</v>
      </c>
      <c r="Y103" s="57">
        <v>443531.60800000001</v>
      </c>
      <c r="Z103" s="91">
        <v>39</v>
      </c>
      <c r="AA103" s="57">
        <v>8648866.3560000006</v>
      </c>
      <c r="AB103" s="91"/>
      <c r="AC103" s="57">
        <v>0</v>
      </c>
      <c r="AD103" s="57"/>
      <c r="AE103" s="57"/>
      <c r="AF103" s="91"/>
      <c r="AG103" s="57">
        <v>0</v>
      </c>
      <c r="AH103" s="91"/>
      <c r="AI103" s="57">
        <v>0</v>
      </c>
      <c r="AJ103" s="89">
        <v>132</v>
      </c>
      <c r="AK103" s="89">
        <v>29273086.127999999</v>
      </c>
    </row>
    <row r="104" spans="1:37" s="2" customFormat="1" x14ac:dyDescent="0.25">
      <c r="A104" s="51">
        <v>0.27</v>
      </c>
      <c r="B104" s="63"/>
      <c r="C104" s="53" t="s">
        <v>135</v>
      </c>
      <c r="D104" s="54">
        <v>1.4</v>
      </c>
      <c r="E104" s="54">
        <v>1.68</v>
      </c>
      <c r="F104" s="99">
        <v>221364</v>
      </c>
      <c r="G104" s="51">
        <v>0.28000000000000003</v>
      </c>
      <c r="H104" s="56">
        <v>246156.76800000001</v>
      </c>
      <c r="I104" s="56">
        <v>263511.70559999999</v>
      </c>
      <c r="J104" s="91">
        <v>7</v>
      </c>
      <c r="K104" s="57">
        <v>1723097.3760000002</v>
      </c>
      <c r="L104" s="93"/>
      <c r="M104" s="57">
        <v>0</v>
      </c>
      <c r="N104" s="91"/>
      <c r="O104" s="57">
        <v>0</v>
      </c>
      <c r="P104" s="91"/>
      <c r="Q104" s="57">
        <v>0</v>
      </c>
      <c r="R104" s="91"/>
      <c r="S104" s="57">
        <v>0</v>
      </c>
      <c r="T104" s="91"/>
      <c r="U104" s="57">
        <v>0</v>
      </c>
      <c r="V104" s="91"/>
      <c r="W104" s="57">
        <v>0</v>
      </c>
      <c r="X104" s="91">
        <v>1</v>
      </c>
      <c r="Y104" s="57">
        <v>246156.76800000001</v>
      </c>
      <c r="Z104" s="91">
        <v>1</v>
      </c>
      <c r="AA104" s="57">
        <v>246156.76800000001</v>
      </c>
      <c r="AB104" s="91"/>
      <c r="AC104" s="57">
        <v>0</v>
      </c>
      <c r="AD104" s="57"/>
      <c r="AE104" s="57"/>
      <c r="AF104" s="91"/>
      <c r="AG104" s="57">
        <v>0</v>
      </c>
      <c r="AH104" s="91"/>
      <c r="AI104" s="57">
        <v>0</v>
      </c>
      <c r="AJ104" s="89">
        <v>9</v>
      </c>
      <c r="AK104" s="89">
        <v>2215410.912</v>
      </c>
    </row>
    <row r="105" spans="1:37" s="2" customFormat="1" x14ac:dyDescent="0.25">
      <c r="A105" s="51"/>
      <c r="B105" s="79"/>
      <c r="C105" s="74" t="s">
        <v>136</v>
      </c>
      <c r="D105" s="75"/>
      <c r="E105" s="75"/>
      <c r="F105" s="95"/>
      <c r="G105" s="77"/>
      <c r="H105" s="78"/>
      <c r="I105" s="78"/>
      <c r="J105" s="96">
        <f>J106</f>
        <v>50</v>
      </c>
      <c r="K105" s="69">
        <f t="shared" ref="K105:AK105" si="30">K106</f>
        <v>8660818.7999999989</v>
      </c>
      <c r="L105" s="97">
        <f t="shared" si="30"/>
        <v>0</v>
      </c>
      <c r="M105" s="69">
        <f t="shared" si="30"/>
        <v>0</v>
      </c>
      <c r="N105" s="96">
        <f t="shared" si="30"/>
        <v>0</v>
      </c>
      <c r="O105" s="69">
        <f t="shared" si="30"/>
        <v>0</v>
      </c>
      <c r="P105" s="96">
        <f t="shared" si="30"/>
        <v>0</v>
      </c>
      <c r="Q105" s="69">
        <f t="shared" si="30"/>
        <v>0</v>
      </c>
      <c r="R105" s="96">
        <f t="shared" si="30"/>
        <v>0</v>
      </c>
      <c r="S105" s="69">
        <f t="shared" si="30"/>
        <v>0</v>
      </c>
      <c r="T105" s="96">
        <f t="shared" si="30"/>
        <v>0</v>
      </c>
      <c r="U105" s="69">
        <f t="shared" si="30"/>
        <v>0</v>
      </c>
      <c r="V105" s="96">
        <f t="shared" si="30"/>
        <v>0</v>
      </c>
      <c r="W105" s="69">
        <f t="shared" si="30"/>
        <v>0</v>
      </c>
      <c r="X105" s="96">
        <f t="shared" si="30"/>
        <v>0</v>
      </c>
      <c r="Y105" s="69">
        <f t="shared" si="30"/>
        <v>0</v>
      </c>
      <c r="Z105" s="96">
        <f t="shared" si="30"/>
        <v>0</v>
      </c>
      <c r="AA105" s="69">
        <f t="shared" si="30"/>
        <v>0</v>
      </c>
      <c r="AB105" s="96">
        <f t="shared" si="30"/>
        <v>0</v>
      </c>
      <c r="AC105" s="69">
        <f t="shared" si="30"/>
        <v>0</v>
      </c>
      <c r="AD105" s="69"/>
      <c r="AE105" s="69"/>
      <c r="AF105" s="96">
        <f t="shared" si="30"/>
        <v>0</v>
      </c>
      <c r="AG105" s="69">
        <f t="shared" si="30"/>
        <v>0</v>
      </c>
      <c r="AH105" s="96">
        <f t="shared" si="30"/>
        <v>0</v>
      </c>
      <c r="AI105" s="69">
        <f t="shared" si="30"/>
        <v>0</v>
      </c>
      <c r="AJ105" s="94">
        <f t="shared" si="30"/>
        <v>50</v>
      </c>
      <c r="AK105" s="94">
        <f t="shared" si="30"/>
        <v>8660818.7999999989</v>
      </c>
    </row>
    <row r="106" spans="1:37" s="2" customFormat="1" ht="24" x14ac:dyDescent="0.25">
      <c r="A106" s="51">
        <v>0.32</v>
      </c>
      <c r="B106" s="72" t="s">
        <v>136</v>
      </c>
      <c r="C106" s="53" t="s">
        <v>137</v>
      </c>
      <c r="D106" s="54">
        <v>1.4</v>
      </c>
      <c r="E106" s="54">
        <v>1.68</v>
      </c>
      <c r="F106" s="61">
        <v>153018</v>
      </c>
      <c r="G106" s="62">
        <v>0.33</v>
      </c>
      <c r="H106" s="56">
        <v>173216.37599999999</v>
      </c>
      <c r="I106" s="56">
        <v>187355.23919999998</v>
      </c>
      <c r="J106" s="57">
        <v>50</v>
      </c>
      <c r="K106" s="57">
        <v>8660818.7999999989</v>
      </c>
      <c r="L106" s="58"/>
      <c r="M106" s="57">
        <v>0</v>
      </c>
      <c r="N106" s="57"/>
      <c r="O106" s="57">
        <v>0</v>
      </c>
      <c r="P106" s="57"/>
      <c r="Q106" s="57">
        <v>0</v>
      </c>
      <c r="R106" s="57"/>
      <c r="S106" s="57">
        <v>0</v>
      </c>
      <c r="T106" s="57"/>
      <c r="U106" s="57">
        <v>0</v>
      </c>
      <c r="V106" s="57"/>
      <c r="W106" s="57">
        <v>0</v>
      </c>
      <c r="X106" s="57"/>
      <c r="Y106" s="57">
        <v>0</v>
      </c>
      <c r="Z106" s="57"/>
      <c r="AA106" s="57">
        <v>0</v>
      </c>
      <c r="AB106" s="57"/>
      <c r="AC106" s="57">
        <v>0</v>
      </c>
      <c r="AD106" s="57"/>
      <c r="AE106" s="57"/>
      <c r="AF106" s="57"/>
      <c r="AG106" s="57">
        <v>0</v>
      </c>
      <c r="AH106" s="57"/>
      <c r="AI106" s="57">
        <v>0</v>
      </c>
      <c r="AJ106" s="89">
        <v>50</v>
      </c>
      <c r="AK106" s="89">
        <v>8660818.7999999989</v>
      </c>
    </row>
    <row r="107" spans="1:37" s="2" customFormat="1" x14ac:dyDescent="0.25">
      <c r="A107" s="51"/>
      <c r="B107" s="72"/>
      <c r="C107" s="74" t="s">
        <v>138</v>
      </c>
      <c r="D107" s="75"/>
      <c r="E107" s="75"/>
      <c r="F107" s="76"/>
      <c r="G107" s="77"/>
      <c r="H107" s="78"/>
      <c r="I107" s="78"/>
      <c r="J107" s="69">
        <f>J108+J109</f>
        <v>10</v>
      </c>
      <c r="K107" s="69">
        <f t="shared" ref="K107:AK107" si="31">K108+K109</f>
        <v>2452564.48</v>
      </c>
      <c r="L107" s="70">
        <f t="shared" si="31"/>
        <v>0</v>
      </c>
      <c r="M107" s="69">
        <f t="shared" si="31"/>
        <v>0</v>
      </c>
      <c r="N107" s="69">
        <f t="shared" si="31"/>
        <v>0</v>
      </c>
      <c r="O107" s="69">
        <f t="shared" si="31"/>
        <v>0</v>
      </c>
      <c r="P107" s="69">
        <f t="shared" si="31"/>
        <v>0</v>
      </c>
      <c r="Q107" s="69">
        <f t="shared" si="31"/>
        <v>0</v>
      </c>
      <c r="R107" s="69">
        <f t="shared" si="31"/>
        <v>0</v>
      </c>
      <c r="S107" s="69">
        <f t="shared" si="31"/>
        <v>0</v>
      </c>
      <c r="T107" s="69">
        <f t="shared" si="31"/>
        <v>0</v>
      </c>
      <c r="U107" s="69">
        <f t="shared" si="31"/>
        <v>0</v>
      </c>
      <c r="V107" s="69">
        <f t="shared" si="31"/>
        <v>0</v>
      </c>
      <c r="W107" s="69">
        <f t="shared" si="31"/>
        <v>0</v>
      </c>
      <c r="X107" s="69">
        <f t="shared" si="31"/>
        <v>0</v>
      </c>
      <c r="Y107" s="69">
        <f t="shared" si="31"/>
        <v>0</v>
      </c>
      <c r="Z107" s="69">
        <f t="shared" si="31"/>
        <v>0</v>
      </c>
      <c r="AA107" s="69">
        <f t="shared" si="31"/>
        <v>0</v>
      </c>
      <c r="AB107" s="69">
        <f t="shared" si="31"/>
        <v>0</v>
      </c>
      <c r="AC107" s="69">
        <f t="shared" si="31"/>
        <v>0</v>
      </c>
      <c r="AD107" s="69"/>
      <c r="AE107" s="69"/>
      <c r="AF107" s="69">
        <f t="shared" si="31"/>
        <v>0</v>
      </c>
      <c r="AG107" s="69">
        <f t="shared" si="31"/>
        <v>0</v>
      </c>
      <c r="AH107" s="69">
        <f t="shared" si="31"/>
        <v>0</v>
      </c>
      <c r="AI107" s="69">
        <f t="shared" si="31"/>
        <v>0</v>
      </c>
      <c r="AJ107" s="94">
        <f t="shared" si="31"/>
        <v>10</v>
      </c>
      <c r="AK107" s="94">
        <f t="shared" si="31"/>
        <v>2452564.48</v>
      </c>
    </row>
    <row r="108" spans="1:37" s="2" customFormat="1" x14ac:dyDescent="0.25">
      <c r="A108" s="51">
        <v>0.17</v>
      </c>
      <c r="B108" s="102" t="s">
        <v>138</v>
      </c>
      <c r="C108" s="53" t="s">
        <v>139</v>
      </c>
      <c r="D108" s="54">
        <v>1.4</v>
      </c>
      <c r="E108" s="54">
        <v>1.68</v>
      </c>
      <c r="F108" s="61">
        <v>228784</v>
      </c>
      <c r="G108" s="62">
        <v>0.18</v>
      </c>
      <c r="H108" s="56">
        <v>245256.448</v>
      </c>
      <c r="I108" s="56">
        <v>256787.16160000002</v>
      </c>
      <c r="J108" s="57">
        <v>10</v>
      </c>
      <c r="K108" s="57">
        <v>2452564.48</v>
      </c>
      <c r="L108" s="58"/>
      <c r="M108" s="57">
        <v>0</v>
      </c>
      <c r="N108" s="57"/>
      <c r="O108" s="57">
        <v>0</v>
      </c>
      <c r="P108" s="57"/>
      <c r="Q108" s="57">
        <v>0</v>
      </c>
      <c r="R108" s="57"/>
      <c r="S108" s="57">
        <v>0</v>
      </c>
      <c r="T108" s="57"/>
      <c r="U108" s="57">
        <v>0</v>
      </c>
      <c r="V108" s="57"/>
      <c r="W108" s="57">
        <v>0</v>
      </c>
      <c r="X108" s="57"/>
      <c r="Y108" s="57">
        <v>0</v>
      </c>
      <c r="Z108" s="57"/>
      <c r="AA108" s="57">
        <v>0</v>
      </c>
      <c r="AB108" s="57"/>
      <c r="AC108" s="57">
        <v>0</v>
      </c>
      <c r="AD108" s="57"/>
      <c r="AE108" s="57"/>
      <c r="AF108" s="57"/>
      <c r="AG108" s="57">
        <v>0</v>
      </c>
      <c r="AH108" s="57"/>
      <c r="AI108" s="57">
        <v>0</v>
      </c>
      <c r="AJ108" s="89">
        <v>10</v>
      </c>
      <c r="AK108" s="89">
        <v>2452564.48</v>
      </c>
    </row>
    <row r="109" spans="1:37" s="2" customFormat="1" x14ac:dyDescent="0.25">
      <c r="A109" s="51">
        <v>0.32</v>
      </c>
      <c r="B109" s="102"/>
      <c r="C109" s="53" t="s">
        <v>140</v>
      </c>
      <c r="D109" s="54">
        <v>1.4</v>
      </c>
      <c r="E109" s="54">
        <v>1.68</v>
      </c>
      <c r="F109" s="61">
        <v>127061</v>
      </c>
      <c r="G109" s="62">
        <v>0.33</v>
      </c>
      <c r="H109" s="56">
        <v>143833.052</v>
      </c>
      <c r="I109" s="56">
        <v>155573.4884</v>
      </c>
      <c r="J109" s="57"/>
      <c r="K109" s="57">
        <v>0</v>
      </c>
      <c r="L109" s="58"/>
      <c r="M109" s="57">
        <v>0</v>
      </c>
      <c r="N109" s="57"/>
      <c r="O109" s="57">
        <v>0</v>
      </c>
      <c r="P109" s="57"/>
      <c r="Q109" s="57">
        <v>0</v>
      </c>
      <c r="R109" s="57"/>
      <c r="S109" s="57">
        <v>0</v>
      </c>
      <c r="T109" s="57"/>
      <c r="U109" s="57">
        <v>0</v>
      </c>
      <c r="V109" s="57"/>
      <c r="W109" s="57">
        <v>0</v>
      </c>
      <c r="X109" s="57"/>
      <c r="Y109" s="57">
        <v>0</v>
      </c>
      <c r="Z109" s="57"/>
      <c r="AA109" s="57">
        <v>0</v>
      </c>
      <c r="AB109" s="57"/>
      <c r="AC109" s="57">
        <v>0</v>
      </c>
      <c r="AD109" s="57"/>
      <c r="AE109" s="57"/>
      <c r="AF109" s="57"/>
      <c r="AG109" s="57">
        <v>0</v>
      </c>
      <c r="AH109" s="57"/>
      <c r="AI109" s="57">
        <v>0</v>
      </c>
      <c r="AJ109" s="89">
        <v>0</v>
      </c>
      <c r="AK109" s="89">
        <v>0</v>
      </c>
    </row>
    <row r="110" spans="1:37" s="7" customFormat="1" x14ac:dyDescent="0.25">
      <c r="A110" s="103"/>
      <c r="B110" s="104" t="s">
        <v>141</v>
      </c>
      <c r="C110" s="105" t="s">
        <v>142</v>
      </c>
      <c r="D110" s="105"/>
      <c r="E110" s="105"/>
      <c r="F110" s="106"/>
      <c r="G110" s="105"/>
      <c r="H110" s="105"/>
      <c r="I110" s="105"/>
      <c r="J110" s="107">
        <f>J9+J14+J16+J19+J21+J23+J26+J33+J36+J44+J48+J53+J62+J64+J87+J90+J98+J102+J105+J107</f>
        <v>3248</v>
      </c>
      <c r="K110" s="107">
        <f t="shared" ref="K110:AI110" si="32">K9+K14+K16+K19+K21+K23+K26+K33+K36+K44+K48+K53+K62+K64+K87+K90+K98+K102+K105+K107</f>
        <v>742811723.28000009</v>
      </c>
      <c r="L110" s="107">
        <f t="shared" si="32"/>
        <v>2523</v>
      </c>
      <c r="M110" s="107">
        <f t="shared" si="32"/>
        <v>615023380.74399996</v>
      </c>
      <c r="N110" s="107">
        <f t="shared" si="32"/>
        <v>126</v>
      </c>
      <c r="O110" s="107">
        <f t="shared" si="32"/>
        <v>25539543.064000003</v>
      </c>
      <c r="P110" s="107">
        <f t="shared" si="32"/>
        <v>70</v>
      </c>
      <c r="Q110" s="107">
        <f t="shared" si="32"/>
        <v>18337380</v>
      </c>
      <c r="R110" s="107">
        <f t="shared" si="32"/>
        <v>680</v>
      </c>
      <c r="S110" s="107">
        <f t="shared" si="32"/>
        <v>176118031.48000002</v>
      </c>
      <c r="T110" s="107">
        <f t="shared" si="32"/>
        <v>60</v>
      </c>
      <c r="U110" s="107">
        <f t="shared" si="32"/>
        <v>8598837.5999999996</v>
      </c>
      <c r="V110" s="107">
        <f t="shared" si="32"/>
        <v>440</v>
      </c>
      <c r="W110" s="107">
        <f t="shared" si="32"/>
        <v>56711174.339999996</v>
      </c>
      <c r="X110" s="107">
        <f t="shared" si="32"/>
        <v>466</v>
      </c>
      <c r="Y110" s="107">
        <f t="shared" si="32"/>
        <v>92672031.816800013</v>
      </c>
      <c r="Z110" s="107">
        <f t="shared" si="32"/>
        <v>40</v>
      </c>
      <c r="AA110" s="107">
        <f t="shared" si="32"/>
        <v>8895023.1239999998</v>
      </c>
      <c r="AB110" s="107">
        <f t="shared" si="32"/>
        <v>16</v>
      </c>
      <c r="AC110" s="107">
        <f t="shared" si="32"/>
        <v>4457562.3167999992</v>
      </c>
      <c r="AD110" s="107">
        <f t="shared" si="32"/>
        <v>12</v>
      </c>
      <c r="AE110" s="107">
        <f t="shared" si="32"/>
        <v>2358048.36</v>
      </c>
      <c r="AF110" s="107">
        <f t="shared" si="32"/>
        <v>400</v>
      </c>
      <c r="AG110" s="107">
        <f t="shared" si="32"/>
        <v>107891898.5124</v>
      </c>
      <c r="AH110" s="107">
        <f t="shared" si="32"/>
        <v>482</v>
      </c>
      <c r="AI110" s="107">
        <f t="shared" si="32"/>
        <v>134506270.58360001</v>
      </c>
      <c r="AJ110" s="107" t="e">
        <f>AJ9+AJ14+AJ16+AJ19+AJ21+AJ23+AJ26+AJ33+AJ36+AJ44+AJ48+AJ53+AJ62+AJ64+AJ87+AJ90+AJ98+AJ102+AJ105+AJ107</f>
        <v>#REF!</v>
      </c>
      <c r="AK110" s="108" t="e">
        <f>AK9+AK14+AK16+AK19+AK21+AK23+AK26+AK33+AK36+AK44+AK48+AK53+AK62+AK64+AK87+AK90+AK98+AK102+AK105+AK107</f>
        <v>#REF!</v>
      </c>
    </row>
  </sheetData>
  <autoFilter ref="A8:AK110"/>
  <mergeCells count="68">
    <mergeCell ref="Y1:AE1"/>
    <mergeCell ref="Y2:AE2"/>
    <mergeCell ref="B3:AE3"/>
    <mergeCell ref="B88:B89"/>
    <mergeCell ref="B91:B97"/>
    <mergeCell ref="B99:B101"/>
    <mergeCell ref="B103:B104"/>
    <mergeCell ref="B108:B109"/>
    <mergeCell ref="B34:B35"/>
    <mergeCell ref="B37:B43"/>
    <mergeCell ref="B45:B47"/>
    <mergeCell ref="B49:B52"/>
    <mergeCell ref="B54:B61"/>
    <mergeCell ref="B65:B86"/>
    <mergeCell ref="AH6:AI6"/>
    <mergeCell ref="AJ6:AK6"/>
    <mergeCell ref="B10:B13"/>
    <mergeCell ref="B17:B18"/>
    <mergeCell ref="B24:B25"/>
    <mergeCell ref="B27:B32"/>
    <mergeCell ref="V6:W6"/>
    <mergeCell ref="X6:Y6"/>
    <mergeCell ref="Z6:AA6"/>
    <mergeCell ref="AB6:AC6"/>
    <mergeCell ref="AF6:AG6"/>
    <mergeCell ref="AJ5:AK5"/>
    <mergeCell ref="J6:K6"/>
    <mergeCell ref="L6:M6"/>
    <mergeCell ref="N6:O6"/>
    <mergeCell ref="P6:Q6"/>
    <mergeCell ref="R6:S6"/>
    <mergeCell ref="T6:U6"/>
    <mergeCell ref="X5:Y5"/>
    <mergeCell ref="Z5:AA5"/>
    <mergeCell ref="AB5:AC5"/>
    <mergeCell ref="AF5:AG5"/>
    <mergeCell ref="AH5:AI5"/>
    <mergeCell ref="J5:K5"/>
    <mergeCell ref="L5:M5"/>
    <mergeCell ref="N5:O5"/>
    <mergeCell ref="P5:Q5"/>
    <mergeCell ref="R5:S5"/>
    <mergeCell ref="T5:U5"/>
    <mergeCell ref="V5:W5"/>
    <mergeCell ref="AB4:AC4"/>
    <mergeCell ref="AD4:AE4"/>
    <mergeCell ref="AF4:AG4"/>
    <mergeCell ref="AH4:AI4"/>
    <mergeCell ref="AJ4:AK4"/>
    <mergeCell ref="P4:Q4"/>
    <mergeCell ref="R4:S4"/>
    <mergeCell ref="T4:U4"/>
    <mergeCell ref="V4:W4"/>
    <mergeCell ref="X4:Y4"/>
    <mergeCell ref="Z4:AA4"/>
    <mergeCell ref="G4:G7"/>
    <mergeCell ref="H4:H7"/>
    <mergeCell ref="I4:I7"/>
    <mergeCell ref="J4:K4"/>
    <mergeCell ref="L4:M4"/>
    <mergeCell ref="N4:O4"/>
    <mergeCell ref="G1:I1"/>
    <mergeCell ref="G2:I2"/>
    <mergeCell ref="A4:A7"/>
    <mergeCell ref="B4:B7"/>
    <mergeCell ref="C4:C7"/>
    <mergeCell ref="D4:E4"/>
    <mergeCell ref="F4:F7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2024-10-04T04:34:22Z</dcterms:created>
  <dcterms:modified xsi:type="dcterms:W3CDTF">2024-10-04T04:44:48Z</dcterms:modified>
</cp:coreProperties>
</file>